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8_{C7CB1A35-F878-47D8-9DDD-BF32E58F2353}" xr6:coauthVersionLast="36" xr6:coauthVersionMax="36" xr10:uidLastSave="{00000000-0000-0000-0000-000000000000}"/>
  <bookViews>
    <workbookView xWindow="0" yWindow="0" windowWidth="19155" windowHeight="6795" xr2:uid="{00000000-000D-0000-FFFF-FFFF00000000}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externalReferences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a">'[1]94 Cost Base'!$B$5:$AM$31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eck.Master">#REF!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CostBase94">'[2]94 Cost Base'!$B$5:$AM$31</definedName>
    <definedName name="CostBase98">'[2]98 Cost Base'!$B$5:$AM$31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EPMWorkbookOptions_1" hidden="1">"jE4AAB|LCAAAAAAABADtvQdgHEmWJSYvbcp7f0r1StfgdKEIgGATJNiQQBDswYjN5pLsHWlHIymrKoHKZVZlXWYWQMztnbz33nvvvffee||997o7nU4n99//P1xmZAFs9s5K2smeIYCqyB8/fnwfPyIe/x7vFmV6mddNUS0/|2h3vPNRmi|n1axYXnz20bo939799KPf4|g3Th5/t6rfTqrq7Zerlpo2Kb23bB69a4rPPpq37erR3btXV1fjq3v"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"57Xer|u2kqt6SkLZMRtO6/0XY/mrGs|YafrmS8f0/12cinoxOAAA="</definedName>
    <definedName name="EPMWorkbookOptions_2" hidden="1">"jqr64u7ezs3v39/7i|evpPF9k28WyabPlNP/IvjW7|a2PqNc0fXxSLZf5FH2|qU7WdZ0v258s8iv|Mvj6adZm|il9/iJb5NKb7anNF6t1XXBXXzV5/bLOz3OCN83HhNBHR7//s5df/P5PXp68|O7uzu//PX1psprOLnfH06peja|vxm/zcpY9ur|zc7Bzt8lW|Pru93//7/1ep8|fHtPPZ8US46TfzrOyyb//|C7wcFgdr1ZlMc08Ct4aOwMjhO"</definedName>
    <definedName name="EPMWorkbookOptions_3" hidden="1">"J9rIM|Uhw6XQuxHP3Su4NffbuYzfLl02KRLxtGdLipQ7IJ2lCr1/PqysI4qcqqPmrrNaEV|WLTqzyKyJu90emLxBBt/q59ll1WddESXjwT8nLvu1u8/6yom9ZDIP59B5DFcphAt23lt/tqWfyidc4jPz45|fKrF28e3419uQmGUJzE|v7O7r2DXQ9AbC743S/rWV4f7Ty|K79EoTerMrt|WVervG6vj7L84eThw/2H27PJ5N72/v3dg|3J|YNsO"</definedName>
    <definedName name="EPMWorkbookOptions_4" hidden="1">"/t0dm/y8N79vb3zGXoO34oAfp417eu8JAnPZ1/kiwkpqkizkCmjDaiJvO|R6XtKxO|Pv/fy|NXpizff3qVfvzh|9ZoEt9d6AOq3i7zO6un82jVNSSs|WhblZx|BbT7qyI/3bmTubvfu47s3jfcbJsjuzsMf0aRLk/0fkaRLkt2dH9GkQ5OdnQe7O/z8f500j|/eRh17FuVn0/q9eXr65vjs|dc3gDs7|wc7O7e3f7vvYf927396/zyfnG/f/3S2"</definedName>
    <definedName name="EPMWorkbookOptions_5" hidden="1">"v72/d/5w||B|nm/vZPne/mzyYP/B5N7/O|yfkjFk22e//8nzL3/ErX6zW7Ua4NaT4zenn3/56vf52rx67979|/v7|7fn1b334NX/j/hqhoghp758fvzi/|uM|s1S5PjkzVfHz39EE58m9OnTr7744vf5EVUCLf/lq9OT49dvfkQVnyrf/fLV73X24vP/PyiW/xdZwC|/eHn84usbwE/JhT44eHB7A3jvPQzg/oOH9/bO9z/dnjyY7JKztvNge/L"</definedName>
    <definedName name="EPMWorkbookOptions_6" hidden="1">"pw3vbs4dkBncPsizL/19hAIWGjlv3oNl2dnfu/38|sPjGSMLKnv36H5HEI8mrnf3/H4Sf3xhJRHDu/YgkXcH5/wNJ/t9j9J4evzl|/erkaxs9ylB8|um9e||Roth/D6v3/5EUhRKxE|M8f/77H3/19OzN2dP/r7PrN02Xsxcvv/p569FHifLq9PUb8vR/xCk|UV4fv/z9n395/PT/60T5f4|2//zVl1|9fP31lf17r8fefw9l//|REEdo2PFKfv"</definedName>
    <definedName name="EPMWorkbookOptions_7" hidden="1">"|f3zHOEE1|Pgc5MZq8|PL3149/RJSAUf7/4NR/0zTZ|/8BTf7fY/rOXjx7fvzm7MsXP0Tr9|l7WL//j4Q6lowhv3751Zs3X736/3wy|pumyvOnv/|PKBOjjP3493/z5Zv/768E/r9JzVFoffLVK6L0yddfynh/VffgPVTd/0cc/YCUxLP0v8|fvPz/Oqt|g9R4fvIjYlhikGtvP/j/OFX|36TN3px8|UPUYgfvocWy/OHk4cP9h9uzyeTe9v793"</definedName>
    <definedName name="EPMWorkbookOptions_8" hidden="1">"YPtCemv7ezT2b3Jw3v39/bO/9|hxYiE/cw0fXz6ir74/zirfoNUOfv9X3z54vT/6wT5f4/svnz15bOzNydE3lenP0QRfvj/PxH2KdmXZP/bn7d5pWESvXz5|z/96osv/j9vlH8WKPP/C4X3s0CXl78/rWrvvPx5uxh3I2nO/j|/ePv/HjP56vRzEkP694doI3d3/v9nJC0d|xbSffX/ca79hmnz8tXpyfHLs//X599|6IT5EbdEiPL/A4r8v0fr"</definedName>
    <definedName name="EPMWorkbookOptions_9" hidden="1">"vzn74ocZFO3u/v9P4YOEIYc||332iC7j/1|sKHzDVNkfv9y5/yOadGjyI06Jyc/LnYc/oklPeu79f50m/|8xfl|cHr/|ipJVP0wDuPf/PwNoyPh9Xn/6fd78vM1XhIR4efrq7MunZ/|fX5v8BuX1Fo0CbOKNHt89Xq3KYpq1BMd|HnxqmhO0arkkxOmzp1mb8cf|h2|q7uAfv8rP67yZf7n8cpUvj86zsskf3w0/5HYnZZ7VAPrl8nV2mZuW3Y|"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40709.5221990741</definedName>
    <definedName name="EV__LOCKEDCVW__FINANCE" hidden="1">"PROFIT,F_CLO,PLAN2015CUT2,INPUT,C01050,C_C01050,All_InterCo,FY2015.TOTAL,YTD,"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" hidden="1">{"bal",#N/A,FALSE,"working papers";"income",#N/A,FALSE,"working papers"}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MEWarning" hidden="1">1</definedName>
    <definedName name="NonEnhanced.Baseline">Inputs!$H$87</definedName>
    <definedName name="OfwatBaseline.Int">Inputs!$H$108</definedName>
    <definedName name="OpexInputs">"Input!$T$2:$AF$2"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rn.papersdraft" hidden="1">{"bal",#N/A,FALSE,"working papers";"income",#N/A,FALSE,"working papers"}</definedName>
    <definedName name="wrn.wpapers." hidden="1">{"bal",#N/A,FALSE,"working papers";"income",#N/A,FALSE,"working papers"}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4" l="1"/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N53" i="4"/>
  <c r="M53" i="4"/>
  <c r="L53" i="4"/>
  <c r="P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68" i="5" s="1"/>
  <c r="G52" i="5"/>
  <c r="G69" i="5"/>
  <c r="G64" i="5"/>
  <c r="G57" i="5"/>
  <c r="H120" i="4"/>
  <c r="L36" i="7" l="1"/>
  <c r="L45" i="7"/>
  <c r="K41" i="7"/>
  <c r="K49" i="7" s="1"/>
  <c r="K51" i="7" s="1"/>
  <c r="L29" i="7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L157" i="5" l="1"/>
  <c r="M36" i="7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8" i="5"/>
  <c r="O180" i="5"/>
  <c r="O183" i="5" s="1"/>
  <c r="N31" i="5"/>
  <c r="O51" i="7"/>
  <c r="M32" i="5"/>
  <c r="N32" i="5" l="1"/>
  <c r="R36" i="7"/>
  <c r="R45" i="7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62" i="5"/>
  <c r="P166" i="5" s="1"/>
  <c r="P170" i="5" s="1"/>
  <c r="R29" i="7"/>
  <c r="Q41" i="7"/>
  <c r="Q49" i="7" s="1"/>
  <c r="Q51" i="7" s="1"/>
  <c r="P51" i="7"/>
  <c r="S36" i="7" l="1"/>
  <c r="S45" i="7"/>
  <c r="P31" i="5"/>
  <c r="S29" i="7"/>
  <c r="R41" i="7"/>
  <c r="R49" i="7" s="1"/>
  <c r="P30" i="5"/>
  <c r="P32" i="5" l="1"/>
  <c r="T36" i="7"/>
  <c r="T45" i="7"/>
  <c r="T29" i="7"/>
  <c r="S41" i="7"/>
  <c r="S49" i="7" s="1"/>
  <c r="S51" i="7" s="1"/>
  <c r="R51" i="7"/>
  <c r="U36" i="7" l="1"/>
  <c r="U45" i="7"/>
  <c r="U29" i="7"/>
  <c r="T41" i="7"/>
  <c r="T49" i="7" s="1"/>
  <c r="U41" i="7" l="1"/>
  <c r="U49" i="7" s="1"/>
  <c r="U51" i="7" s="1"/>
  <c r="T51" i="7"/>
  <c r="O52" i="4" l="1"/>
  <c r="O53" i="4" l="1"/>
  <c r="O15" i="5"/>
  <c r="O163" i="5"/>
  <c r="O167" i="5" s="1"/>
  <c r="O171" i="5" s="1"/>
  <c r="P175" i="5" s="1"/>
  <c r="P203" i="5" s="1"/>
  <c r="P19" i="8" s="1"/>
  <c r="F8" i="15" s="1"/>
  <c r="O14" i="5"/>
  <c r="O162" i="5"/>
  <c r="O166" i="5" s="1"/>
  <c r="O170" i="5" s="1"/>
  <c r="P174" i="5" s="1"/>
  <c r="P202" i="5" s="1"/>
  <c r="P18" i="8" s="1"/>
  <c r="P41" i="8" l="1"/>
  <c r="F7" i="15"/>
  <c r="P21" i="8"/>
  <c r="F9" i="15" s="1"/>
  <c r="O30" i="5"/>
  <c r="O31" i="5"/>
  <c r="G84" i="5" s="1"/>
  <c r="G85" i="5" s="1"/>
  <c r="G87" i="5" s="1"/>
  <c r="G88" i="5" s="1"/>
  <c r="G94" i="5" s="1"/>
  <c r="G102" i="5" s="1"/>
  <c r="L106" i="5" l="1"/>
  <c r="L110" i="5" s="1"/>
  <c r="M106" i="5"/>
  <c r="M110" i="5" s="1"/>
  <c r="O106" i="5"/>
  <c r="O110" i="5" s="1"/>
  <c r="N106" i="5"/>
  <c r="N110" i="5" s="1"/>
  <c r="P106" i="5"/>
  <c r="P110" i="5" s="1"/>
  <c r="G77" i="5"/>
  <c r="G78" i="5" s="1"/>
  <c r="G80" i="5" s="1"/>
  <c r="G81" i="5" s="1"/>
  <c r="G93" i="5" s="1"/>
  <c r="G101" i="5" s="1"/>
  <c r="O32" i="5"/>
  <c r="P114" i="5" l="1"/>
  <c r="P198" i="5" s="1"/>
  <c r="P12" i="8" s="1"/>
  <c r="G5" i="15" s="1"/>
  <c r="L105" i="5"/>
  <c r="L109" i="5" s="1"/>
  <c r="P105" i="5"/>
  <c r="P109" i="5" s="1"/>
  <c r="N105" i="5"/>
  <c r="N109" i="5" s="1"/>
  <c r="M105" i="5"/>
  <c r="M109" i="5" s="1"/>
  <c r="O105" i="5"/>
  <c r="O109" i="5" s="1"/>
  <c r="P113" i="5" l="1"/>
  <c r="P197" i="5" s="1"/>
  <c r="P11" i="8" s="1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<sst xmlns="http://schemas.openxmlformats.org/spreadsheetml/2006/main" count="966" uniqueCount="470">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</sst>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9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481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5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  <xf numFmtId="0" fontId="1" fillId="0" borderId="0"/>
    <xf numFmtId="0" fontId="78" fillId="48" borderId="0" applyBorder="0"/>
    <xf numFmtId="0" fontId="1" fillId="0" borderId="0"/>
  </cellStyleXfs>
  <cellXfs count="270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  <xf numFmtId="181" fontId="0" fillId="11" borderId="0" xfId="0" applyNumberFormat="1" applyFill="1"/>
    <xf numFmtId="164" fontId="0" fillId="0" borderId="0" xfId="71" applyFont="1"/>
    <xf numFmtId="171" fontId="0" fillId="11" borderId="0" xfId="0" applyNumberFormat="1" applyFill="1"/>
  </cellXfs>
  <cellStyles count="135">
    <cellStyle name="%" xfId="10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11" xr:uid="{00000000-0005-0000-0000-000001000000}"/>
    <cellStyle name="20% - Accent1 2" xfId="75" xr:uid="{00000000-0005-0000-0000-000002000000}"/>
    <cellStyle name="20% - Accent2 2" xfId="76" xr:uid="{00000000-0005-0000-0000-000003000000}"/>
    <cellStyle name="20% - Accent3 2" xfId="77" xr:uid="{00000000-0005-0000-0000-000004000000}"/>
    <cellStyle name="20% - Accent4 2" xfId="78" xr:uid="{00000000-0005-0000-0000-000005000000}"/>
    <cellStyle name="20% - Accent5 2" xfId="79" xr:uid="{00000000-0005-0000-0000-000006000000}"/>
    <cellStyle name="20% - Accent6 2" xfId="80" xr:uid="{00000000-0005-0000-0000-000007000000}"/>
    <cellStyle name="40% - Accent1 2" xfId="81" xr:uid="{00000000-0005-0000-0000-000008000000}"/>
    <cellStyle name="40% - Accent2 2" xfId="82" xr:uid="{00000000-0005-0000-0000-000009000000}"/>
    <cellStyle name="40% - Accent3 2" xfId="83" xr:uid="{00000000-0005-0000-0000-00000A000000}"/>
    <cellStyle name="40% - Accent4 2" xfId="84" xr:uid="{00000000-0005-0000-0000-00000B000000}"/>
    <cellStyle name="40% - Accent5 2" xfId="85" xr:uid="{00000000-0005-0000-0000-00000C000000}"/>
    <cellStyle name="40% - Accent6 2" xfId="86" xr:uid="{00000000-0005-0000-0000-00000D000000}"/>
    <cellStyle name="60% - Accent1 2" xfId="87" xr:uid="{00000000-0005-0000-0000-00000E000000}"/>
    <cellStyle name="60% - Accent2 2" xfId="88" xr:uid="{00000000-0005-0000-0000-00000F000000}"/>
    <cellStyle name="60% - Accent3 2" xfId="89" xr:uid="{00000000-0005-0000-0000-000010000000}"/>
    <cellStyle name="60% - Accent4 2" xfId="90" xr:uid="{00000000-0005-0000-0000-000011000000}"/>
    <cellStyle name="60% - Accent5 2" xfId="91" xr:uid="{00000000-0005-0000-0000-000012000000}"/>
    <cellStyle name="60% - Accent6 2" xfId="92" xr:uid="{00000000-0005-0000-0000-000013000000}"/>
    <cellStyle name="Accent1 2" xfId="93" xr:uid="{00000000-0005-0000-0000-000014000000}"/>
    <cellStyle name="Accent2 2" xfId="94" xr:uid="{00000000-0005-0000-0000-000015000000}"/>
    <cellStyle name="Accent3 2" xfId="95" xr:uid="{00000000-0005-0000-0000-000016000000}"/>
    <cellStyle name="Accent4 2" xfId="96" xr:uid="{00000000-0005-0000-0000-000017000000}"/>
    <cellStyle name="Accent5 2" xfId="97" xr:uid="{00000000-0005-0000-0000-000018000000}"/>
    <cellStyle name="Accent6 2" xfId="98" xr:uid="{00000000-0005-0000-0000-000019000000}"/>
    <cellStyle name="Att1" xfId="5" xr:uid="{00000000-0005-0000-0000-00001A000000}"/>
    <cellStyle name="Att1 2" xfId="99" xr:uid="{00000000-0005-0000-0000-00001B000000}"/>
    <cellStyle name="Att1 3" xfId="100" xr:uid="{00000000-0005-0000-0000-00001C000000}"/>
    <cellStyle name="Bad 2" xfId="101" xr:uid="{00000000-0005-0000-0000-00001D000000}"/>
    <cellStyle name="BM CheckSum" xfId="12" xr:uid="{00000000-0005-0000-0000-00001E000000}"/>
    <cellStyle name="BM Header Main" xfId="13" xr:uid="{00000000-0005-0000-0000-00001F000000}"/>
    <cellStyle name="BM Header Secondary" xfId="14" xr:uid="{00000000-0005-0000-0000-000020000000}"/>
    <cellStyle name="BM Heading 1" xfId="15" xr:uid="{00000000-0005-0000-0000-000021000000}"/>
    <cellStyle name="BM Heading 2" xfId="16" xr:uid="{00000000-0005-0000-0000-000022000000}"/>
    <cellStyle name="BM Heading 3" xfId="2" xr:uid="{00000000-0005-0000-0000-000023000000}"/>
    <cellStyle name="BM Input" xfId="7" xr:uid="{00000000-0005-0000-0000-000024000000}"/>
    <cellStyle name="BM Input External Link" xfId="17" xr:uid="{00000000-0005-0000-0000-000025000000}"/>
    <cellStyle name="BM Input Modeller" xfId="18" xr:uid="{00000000-0005-0000-0000-000026000000}"/>
    <cellStyle name="BM Label" xfId="19" xr:uid="{00000000-0005-0000-0000-000027000000}"/>
    <cellStyle name="BM Modellers Input" xfId="20" xr:uid="{00000000-0005-0000-0000-000028000000}"/>
    <cellStyle name="BM UF" xfId="21" xr:uid="{00000000-0005-0000-0000-000029000000}"/>
    <cellStyle name="BMNumber" xfId="22" xr:uid="{00000000-0005-0000-0000-00002A000000}"/>
    <cellStyle name="BMRangeName" xfId="23" xr:uid="{00000000-0005-0000-0000-00002B000000}"/>
    <cellStyle name="bold_text" xfId="24" xr:uid="{00000000-0005-0000-0000-00002C000000}"/>
    <cellStyle name="boldbluetxt_green" xfId="25" xr:uid="{00000000-0005-0000-0000-00002D000000}"/>
    <cellStyle name="box" xfId="26" xr:uid="{00000000-0005-0000-0000-00002E000000}"/>
    <cellStyle name="box 2" xfId="102" xr:uid="{00000000-0005-0000-0000-00002F000000}"/>
    <cellStyle name="box 3" xfId="103" xr:uid="{00000000-0005-0000-0000-000030000000}"/>
    <cellStyle name="Brand Align Left Text" xfId="27" xr:uid="{00000000-0005-0000-0000-000031000000}"/>
    <cellStyle name="Brand Default" xfId="28" xr:uid="{00000000-0005-0000-0000-000032000000}"/>
    <cellStyle name="Brand Percent" xfId="29" xr:uid="{00000000-0005-0000-0000-000033000000}"/>
    <cellStyle name="Brand Source" xfId="30" xr:uid="{00000000-0005-0000-0000-000034000000}"/>
    <cellStyle name="Brand Subtitle with Underline" xfId="31" xr:uid="{00000000-0005-0000-0000-000035000000}"/>
    <cellStyle name="Brand Subtitle without Underline" xfId="32" xr:uid="{00000000-0005-0000-0000-000036000000}"/>
    <cellStyle name="Brand Title" xfId="33" xr:uid="{00000000-0005-0000-0000-000037000000}"/>
    <cellStyle name="Calculation 2" xfId="104" xr:uid="{00000000-0005-0000-0000-000038000000}"/>
    <cellStyle name="Check Cell 2" xfId="105" xr:uid="{00000000-0005-0000-0000-000039000000}"/>
    <cellStyle name="Comma" xfId="71" builtinId="3"/>
    <cellStyle name="Comma 2" xfId="34" xr:uid="{00000000-0005-0000-0000-00003B000000}"/>
    <cellStyle name="Comma 3" xfId="35" xr:uid="{00000000-0005-0000-0000-00003C000000}"/>
    <cellStyle name="Comma 3 2" xfId="36" xr:uid="{00000000-0005-0000-0000-00003D000000}"/>
    <cellStyle name="Comma 3 2 2" xfId="106" xr:uid="{00000000-0005-0000-0000-00003E000000}"/>
    <cellStyle name="Comma 3 3" xfId="107" xr:uid="{00000000-0005-0000-0000-00003F000000}"/>
    <cellStyle name="Comma 4" xfId="108" xr:uid="{00000000-0005-0000-0000-000040000000}"/>
    <cellStyle name="Comma 5" xfId="37" xr:uid="{00000000-0005-0000-0000-000041000000}"/>
    <cellStyle name="Comma 6" xfId="109" xr:uid="{00000000-0005-0000-0000-000042000000}"/>
    <cellStyle name="Comma 7" xfId="110" xr:uid="{00000000-0005-0000-0000-000043000000}"/>
    <cellStyle name="Error" xfId="38" xr:uid="{00000000-0005-0000-0000-000044000000}"/>
    <cellStyle name="Explanatory Text 2" xfId="111" xr:uid="{00000000-0005-0000-0000-000045000000}"/>
    <cellStyle name="False" xfId="39" xr:uid="{00000000-0005-0000-0000-000046000000}"/>
    <cellStyle name="Fountain Col Header" xfId="40" xr:uid="{00000000-0005-0000-0000-000047000000}"/>
    <cellStyle name="Fountain Error" xfId="112" xr:uid="{00000000-0005-0000-0000-000048000000}"/>
    <cellStyle name="Fountain Input" xfId="41" xr:uid="{00000000-0005-0000-0000-000049000000}"/>
    <cellStyle name="Fountain Input 2" xfId="42" xr:uid="{00000000-0005-0000-0000-00004A000000}"/>
    <cellStyle name="Fountain Table Header" xfId="43" xr:uid="{00000000-0005-0000-0000-00004B000000}"/>
    <cellStyle name="Fountain Text" xfId="44" xr:uid="{00000000-0005-0000-0000-00004C000000}"/>
    <cellStyle name="Fountain Text 2" xfId="45" xr:uid="{00000000-0005-0000-0000-00004D000000}"/>
    <cellStyle name="Fountain Text 4" xfId="46" xr:uid="{00000000-0005-0000-0000-00004E000000}"/>
    <cellStyle name="Good 2" xfId="113" xr:uid="{00000000-0005-0000-0000-00004F000000}"/>
    <cellStyle name="Header" xfId="47" xr:uid="{00000000-0005-0000-0000-000050000000}"/>
    <cellStyle name="Header3rdlevel" xfId="48" xr:uid="{00000000-0005-0000-0000-000051000000}"/>
    <cellStyle name="Header3rdlevel 2" xfId="114" xr:uid="{00000000-0005-0000-0000-000052000000}"/>
    <cellStyle name="Header3rdlevel 3" xfId="115" xr:uid="{00000000-0005-0000-0000-000053000000}"/>
    <cellStyle name="Heading 1 2" xfId="116" xr:uid="{00000000-0005-0000-0000-000054000000}"/>
    <cellStyle name="Heading 2 2" xfId="117" xr:uid="{00000000-0005-0000-0000-000055000000}"/>
    <cellStyle name="Heading 3 2" xfId="118" xr:uid="{00000000-0005-0000-0000-000056000000}"/>
    <cellStyle name="Heading 4 2" xfId="119" xr:uid="{00000000-0005-0000-0000-000057000000}"/>
    <cellStyle name="Hyperlink 2" xfId="49" xr:uid="{00000000-0005-0000-0000-000058000000}"/>
    <cellStyle name="Hyperlink 3" xfId="120" xr:uid="{00000000-0005-0000-0000-000059000000}"/>
    <cellStyle name="In Development" xfId="50" xr:uid="{00000000-0005-0000-0000-00005A000000}"/>
    <cellStyle name="Input 2" xfId="121" xr:uid="{00000000-0005-0000-0000-00005B000000}"/>
    <cellStyle name="Linked Cell 2" xfId="122" xr:uid="{00000000-0005-0000-0000-00005C000000}"/>
    <cellStyle name="Neutral 2" xfId="123" xr:uid="{00000000-0005-0000-0000-00005D000000}"/>
    <cellStyle name="NJS" xfId="51" xr:uid="{00000000-0005-0000-0000-00005E000000}"/>
    <cellStyle name="No Error" xfId="52" xr:uid="{00000000-0005-0000-0000-00005F000000}"/>
    <cellStyle name="Normal" xfId="0" builtinId="0"/>
    <cellStyle name="Normal 10" xfId="131" xr:uid="{00000000-0005-0000-0000-000061000000}"/>
    <cellStyle name="Normal 2" xfId="53" xr:uid="{00000000-0005-0000-0000-000062000000}"/>
    <cellStyle name="Normal 2 2" xfId="54" xr:uid="{00000000-0005-0000-0000-000063000000}"/>
    <cellStyle name="Normal 2 3" xfId="55" xr:uid="{00000000-0005-0000-0000-000064000000}"/>
    <cellStyle name="Normal 2 4" xfId="130" xr:uid="{00000000-0005-0000-0000-000065000000}"/>
    <cellStyle name="Normal 3" xfId="56" xr:uid="{00000000-0005-0000-0000-000066000000}"/>
    <cellStyle name="Normal 3 2" xfId="57" xr:uid="{00000000-0005-0000-0000-000067000000}"/>
    <cellStyle name="Normal 3 3" xfId="132" xr:uid="{00000000-0005-0000-0000-000068000000}"/>
    <cellStyle name="Normal 4" xfId="58" xr:uid="{00000000-0005-0000-0000-000069000000}"/>
    <cellStyle name="Normal 4 2" xfId="1" xr:uid="{00000000-0005-0000-0000-00006A000000}"/>
    <cellStyle name="Normal 4 2 2" xfId="73" xr:uid="{00000000-0005-0000-0000-00006B000000}"/>
    <cellStyle name="Normal 4 3" xfId="134" xr:uid="{00000000-0005-0000-0000-00006C000000}"/>
    <cellStyle name="Normal 5" xfId="59" xr:uid="{00000000-0005-0000-0000-00006D000000}"/>
    <cellStyle name="Normal 5 2" xfId="60" xr:uid="{00000000-0005-0000-0000-00006E000000}"/>
    <cellStyle name="Normal 6" xfId="61" xr:uid="{00000000-0005-0000-0000-00006F000000}"/>
    <cellStyle name="Normal 7" xfId="62" xr:uid="{00000000-0005-0000-0000-000070000000}"/>
    <cellStyle name="Normal 8" xfId="8" xr:uid="{00000000-0005-0000-0000-000071000000}"/>
    <cellStyle name="Normal 9" xfId="4" xr:uid="{00000000-0005-0000-0000-000072000000}"/>
    <cellStyle name="Normal_Data_2" xfId="3" xr:uid="{00000000-0005-0000-0000-000073000000}"/>
    <cellStyle name="Note 2" xfId="63" xr:uid="{00000000-0005-0000-0000-000074000000}"/>
    <cellStyle name="Output 2" xfId="124" xr:uid="{00000000-0005-0000-0000-000075000000}"/>
    <cellStyle name="Percent" xfId="72" builtinId="5"/>
    <cellStyle name="Percent 2" xfId="6" xr:uid="{00000000-0005-0000-0000-000077000000}"/>
    <cellStyle name="Percent 2 2" xfId="9" xr:uid="{00000000-0005-0000-0000-000078000000}"/>
    <cellStyle name="Percent 3" xfId="64" xr:uid="{00000000-0005-0000-0000-000079000000}"/>
    <cellStyle name="Percent 4" xfId="125" xr:uid="{00000000-0005-0000-0000-00007A000000}"/>
    <cellStyle name="Percent 4 2" xfId="65" xr:uid="{00000000-0005-0000-0000-00007B000000}"/>
    <cellStyle name="Percent 5" xfId="126" xr:uid="{00000000-0005-0000-0000-00007C000000}"/>
    <cellStyle name="Style 1" xfId="66" xr:uid="{00000000-0005-0000-0000-00007D000000}"/>
    <cellStyle name="Title 2" xfId="127" xr:uid="{00000000-0005-0000-0000-00007E000000}"/>
    <cellStyle name="Total 2" xfId="128" xr:uid="{00000000-0005-0000-0000-00007F000000}"/>
    <cellStyle name="True" xfId="67" xr:uid="{00000000-0005-0000-0000-000080000000}"/>
    <cellStyle name="True 2" xfId="74" xr:uid="{00000000-0005-0000-0000-000081000000}"/>
    <cellStyle name="Unique Formula" xfId="68" xr:uid="{00000000-0005-0000-0000-000082000000}"/>
    <cellStyle name="Validation error" xfId="133" xr:uid="{00000000-0005-0000-0000-000083000000}"/>
    <cellStyle name="Warning Text 2" xfId="129" xr:uid="{00000000-0005-0000-0000-000084000000}"/>
    <cellStyle name="white_text_on_blue" xfId="69" xr:uid="{00000000-0005-0000-0000-000085000000}"/>
    <cellStyle name="year_formats_pink" xfId="70" xr:uid="{00000000-0005-0000-0000-000086000000}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B/Draft%20Business%20Plan%202003/Part%20C/DBP03%20-%20new%20CB%20comparis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bble/CCB/Draft%20Business%20Plan%202003/Part%20C/DBP03%20-%20new%20CB%20comparison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>
        <row r="5">
          <cell r="B5" t="str">
            <v>ANG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36.1</v>
          </cell>
          <cell r="C6">
            <v>44</v>
          </cell>
          <cell r="F6">
            <v>46.1</v>
          </cell>
          <cell r="I6">
            <v>44.2</v>
          </cell>
          <cell r="J6">
            <v>48</v>
          </cell>
          <cell r="L6">
            <v>50</v>
          </cell>
          <cell r="M6">
            <v>38.5</v>
          </cell>
          <cell r="N6">
            <v>53.8</v>
          </cell>
          <cell r="O6">
            <v>52</v>
          </cell>
          <cell r="P6">
            <v>30.5</v>
          </cell>
          <cell r="Q6">
            <v>40.200000000000003</v>
          </cell>
          <cell r="R6">
            <v>32.6</v>
          </cell>
          <cell r="T6">
            <v>37.299999999999997</v>
          </cell>
          <cell r="U6">
            <v>34.700000000000003</v>
          </cell>
          <cell r="V6">
            <v>29.09</v>
          </cell>
          <cell r="Y6">
            <v>22.8</v>
          </cell>
          <cell r="Z6">
            <v>58.7</v>
          </cell>
          <cell r="AA6">
            <v>57</v>
          </cell>
          <cell r="AB6">
            <v>38.69</v>
          </cell>
          <cell r="AE6">
            <v>55.51</v>
          </cell>
          <cell r="AF6">
            <v>53.46</v>
          </cell>
          <cell r="AI6">
            <v>30.3</v>
          </cell>
          <cell r="AJ6">
            <v>58.7</v>
          </cell>
          <cell r="AK6">
            <v>58.7</v>
          </cell>
          <cell r="AL6">
            <v>58.7</v>
          </cell>
        </row>
        <row r="7">
          <cell r="B7">
            <v>52.1</v>
          </cell>
          <cell r="C7">
            <v>61</v>
          </cell>
          <cell r="I7">
            <v>92</v>
          </cell>
          <cell r="J7">
            <v>75</v>
          </cell>
          <cell r="L7">
            <v>67.400000000000006</v>
          </cell>
          <cell r="M7">
            <v>52.6</v>
          </cell>
          <cell r="N7">
            <v>65</v>
          </cell>
          <cell r="O7">
            <v>99</v>
          </cell>
          <cell r="P7">
            <v>47.6</v>
          </cell>
          <cell r="Q7">
            <v>58.8</v>
          </cell>
          <cell r="R7">
            <v>57.2</v>
          </cell>
          <cell r="T7">
            <v>51.4</v>
          </cell>
          <cell r="U7">
            <v>88.1</v>
          </cell>
          <cell r="V7">
            <v>47.22</v>
          </cell>
          <cell r="Y7">
            <v>64.7</v>
          </cell>
          <cell r="Z7">
            <v>70.2</v>
          </cell>
          <cell r="AA7">
            <v>108.4</v>
          </cell>
          <cell r="AB7">
            <v>72.7</v>
          </cell>
          <cell r="AE7">
            <v>84.26</v>
          </cell>
          <cell r="AF7">
            <v>77.16</v>
          </cell>
          <cell r="AI7">
            <v>48.5</v>
          </cell>
          <cell r="AJ7">
            <v>70.2</v>
          </cell>
          <cell r="AK7">
            <v>70.2</v>
          </cell>
          <cell r="AL7">
            <v>70.2</v>
          </cell>
        </row>
        <row r="8">
          <cell r="B8">
            <v>110</v>
          </cell>
          <cell r="F8">
            <v>154.9</v>
          </cell>
          <cell r="I8">
            <v>66.900000000000006</v>
          </cell>
          <cell r="J8">
            <v>130</v>
          </cell>
          <cell r="L8">
            <v>122.5</v>
          </cell>
          <cell r="M8">
            <v>119.7</v>
          </cell>
          <cell r="N8">
            <v>128.6</v>
          </cell>
          <cell r="O8">
            <v>153</v>
          </cell>
          <cell r="P8">
            <v>77</v>
          </cell>
          <cell r="Q8">
            <v>114</v>
          </cell>
          <cell r="T8">
            <v>93.8</v>
          </cell>
          <cell r="U8">
            <v>122.1</v>
          </cell>
          <cell r="V8">
            <v>100.2</v>
          </cell>
          <cell r="Y8">
            <v>72.400000000000006</v>
          </cell>
          <cell r="Z8">
            <v>102.5</v>
          </cell>
          <cell r="AA8">
            <v>146.30000000000001</v>
          </cell>
          <cell r="AF8">
            <v>148.80000000000001</v>
          </cell>
          <cell r="AI8">
            <v>61.67</v>
          </cell>
          <cell r="AJ8">
            <v>102.5</v>
          </cell>
          <cell r="AK8">
            <v>102.5</v>
          </cell>
          <cell r="AL8">
            <v>102.5</v>
          </cell>
        </row>
        <row r="9">
          <cell r="B9">
            <v>78</v>
          </cell>
          <cell r="C9">
            <v>60</v>
          </cell>
          <cell r="E9">
            <v>78.900000000000006</v>
          </cell>
          <cell r="F9">
            <v>71.8</v>
          </cell>
          <cell r="I9">
            <v>96.1</v>
          </cell>
          <cell r="J9">
            <v>0</v>
          </cell>
          <cell r="L9">
            <v>80</v>
          </cell>
          <cell r="M9">
            <v>77.8</v>
          </cell>
          <cell r="N9">
            <v>96.3</v>
          </cell>
          <cell r="O9">
            <v>107</v>
          </cell>
          <cell r="P9">
            <v>69.3</v>
          </cell>
          <cell r="Q9">
            <v>71</v>
          </cell>
          <cell r="R9">
            <v>81.900000000000006</v>
          </cell>
          <cell r="T9">
            <v>88.5</v>
          </cell>
          <cell r="U9">
            <v>83</v>
          </cell>
          <cell r="V9">
            <v>76.95</v>
          </cell>
          <cell r="Y9">
            <v>81</v>
          </cell>
          <cell r="Z9">
            <v>72.8</v>
          </cell>
          <cell r="AA9">
            <v>95.6</v>
          </cell>
          <cell r="AB9">
            <v>80.900002000000001</v>
          </cell>
          <cell r="AE9">
            <v>95.27</v>
          </cell>
          <cell r="AF9">
            <v>76.569999999999993</v>
          </cell>
          <cell r="AI9">
            <v>67.88</v>
          </cell>
          <cell r="AJ9">
            <v>72.8</v>
          </cell>
          <cell r="AK9">
            <v>72.8</v>
          </cell>
          <cell r="AL9">
            <v>72.8</v>
          </cell>
        </row>
        <row r="10">
          <cell r="B10">
            <v>101.3</v>
          </cell>
          <cell r="C10">
            <v>77</v>
          </cell>
          <cell r="E10">
            <v>115.2</v>
          </cell>
          <cell r="I10">
            <v>139.30000000000001</v>
          </cell>
          <cell r="J10">
            <v>0</v>
          </cell>
          <cell r="L10">
            <v>105</v>
          </cell>
          <cell r="M10">
            <v>109.4</v>
          </cell>
          <cell r="N10">
            <v>121.6</v>
          </cell>
          <cell r="O10">
            <v>159</v>
          </cell>
          <cell r="P10">
            <v>92.1</v>
          </cell>
          <cell r="Q10">
            <v>99.9</v>
          </cell>
          <cell r="R10">
            <v>150.30000000000001</v>
          </cell>
          <cell r="T10">
            <v>135.4</v>
          </cell>
          <cell r="U10">
            <v>148.5</v>
          </cell>
          <cell r="V10">
            <v>82.71</v>
          </cell>
          <cell r="Y10">
            <v>101.6</v>
          </cell>
          <cell r="Z10">
            <v>95.6</v>
          </cell>
          <cell r="AA10">
            <v>151.5</v>
          </cell>
          <cell r="AB10">
            <v>118.5</v>
          </cell>
          <cell r="AE10">
            <v>125.2</v>
          </cell>
          <cell r="AF10">
            <v>107.17</v>
          </cell>
          <cell r="AI10">
            <v>95.21</v>
          </cell>
          <cell r="AJ10">
            <v>95.6</v>
          </cell>
          <cell r="AK10">
            <v>95.6</v>
          </cell>
          <cell r="AL10">
            <v>95.6</v>
          </cell>
        </row>
        <row r="11">
          <cell r="B11">
            <v>190</v>
          </cell>
          <cell r="E11">
            <v>288.5</v>
          </cell>
          <cell r="F11">
            <v>254.8</v>
          </cell>
          <cell r="I11">
            <v>122.5</v>
          </cell>
          <cell r="J11">
            <v>0</v>
          </cell>
          <cell r="L11">
            <v>182.1</v>
          </cell>
          <cell r="M11">
            <v>213.3</v>
          </cell>
          <cell r="N11">
            <v>212</v>
          </cell>
          <cell r="O11">
            <v>237</v>
          </cell>
          <cell r="Q11">
            <v>241.2</v>
          </cell>
          <cell r="T11">
            <v>246.7</v>
          </cell>
          <cell r="U11">
            <v>211.7</v>
          </cell>
          <cell r="V11">
            <v>168.53</v>
          </cell>
          <cell r="Y11">
            <v>108.9</v>
          </cell>
          <cell r="Z11">
            <v>132.6</v>
          </cell>
          <cell r="AA11">
            <v>189.9</v>
          </cell>
          <cell r="AF11">
            <v>235.69</v>
          </cell>
          <cell r="AI11">
            <v>109.82</v>
          </cell>
          <cell r="AJ11">
            <v>132.6</v>
          </cell>
          <cell r="AK11">
            <v>132.6</v>
          </cell>
          <cell r="AL11">
            <v>132.6</v>
          </cell>
        </row>
        <row r="12">
          <cell r="E12">
            <v>40</v>
          </cell>
          <cell r="I12">
            <v>32.1</v>
          </cell>
          <cell r="J12">
            <v>38</v>
          </cell>
          <cell r="L12">
            <v>35.5</v>
          </cell>
          <cell r="M12">
            <v>38.799999999999997</v>
          </cell>
          <cell r="N12">
            <v>38.9</v>
          </cell>
          <cell r="O12">
            <v>32.200000000000003</v>
          </cell>
          <cell r="P12">
            <v>34.799999999999997</v>
          </cell>
          <cell r="Q12">
            <v>37.9</v>
          </cell>
          <cell r="T12">
            <v>45.4</v>
          </cell>
          <cell r="U12">
            <v>0</v>
          </cell>
          <cell r="V12">
            <v>0</v>
          </cell>
          <cell r="Y12">
            <v>39.1</v>
          </cell>
          <cell r="Z12">
            <v>43</v>
          </cell>
          <cell r="AA12">
            <v>37.6</v>
          </cell>
          <cell r="AE12">
            <v>33</v>
          </cell>
          <cell r="AF12">
            <v>0</v>
          </cell>
          <cell r="AJ12">
            <v>43</v>
          </cell>
          <cell r="AK12">
            <v>43</v>
          </cell>
          <cell r="AL12">
            <v>43</v>
          </cell>
        </row>
        <row r="13">
          <cell r="B13">
            <v>157000</v>
          </cell>
          <cell r="E13">
            <v>8500</v>
          </cell>
          <cell r="I13">
            <v>0</v>
          </cell>
          <cell r="J13">
            <v>90200</v>
          </cell>
          <cell r="L13">
            <v>86001</v>
          </cell>
          <cell r="M13">
            <v>0</v>
          </cell>
          <cell r="N13">
            <v>105252</v>
          </cell>
          <cell r="O13">
            <v>158046.29999999999</v>
          </cell>
          <cell r="Q13">
            <v>0</v>
          </cell>
          <cell r="R13">
            <v>131000</v>
          </cell>
          <cell r="T13">
            <v>61435.5</v>
          </cell>
          <cell r="U13">
            <v>0</v>
          </cell>
          <cell r="V13">
            <v>0</v>
          </cell>
          <cell r="Z13">
            <v>0</v>
          </cell>
          <cell r="AF13">
            <v>0</v>
          </cell>
          <cell r="AJ13">
            <v>0</v>
          </cell>
          <cell r="AK13">
            <v>0</v>
          </cell>
        </row>
        <row r="14">
          <cell r="B14">
            <v>51400</v>
          </cell>
          <cell r="I14">
            <v>0</v>
          </cell>
          <cell r="J14">
            <v>0</v>
          </cell>
          <cell r="M14">
            <v>67428</v>
          </cell>
          <cell r="N14">
            <v>88189</v>
          </cell>
          <cell r="O14">
            <v>80709.2</v>
          </cell>
          <cell r="P14">
            <v>68800</v>
          </cell>
          <cell r="Q14">
            <v>56243.6</v>
          </cell>
          <cell r="T14">
            <v>102546.5</v>
          </cell>
          <cell r="U14">
            <v>0</v>
          </cell>
          <cell r="V14">
            <v>73.62</v>
          </cell>
          <cell r="Z14">
            <v>0</v>
          </cell>
          <cell r="AF14">
            <v>0</v>
          </cell>
          <cell r="AJ14">
            <v>37773</v>
          </cell>
          <cell r="AK14">
            <v>37773</v>
          </cell>
        </row>
        <row r="15">
          <cell r="B15">
            <v>77665</v>
          </cell>
          <cell r="E15">
            <v>113742</v>
          </cell>
          <cell r="F15">
            <v>134766.9</v>
          </cell>
          <cell r="I15">
            <v>112343.3</v>
          </cell>
          <cell r="J15">
            <v>82000</v>
          </cell>
          <cell r="L15">
            <v>78466.070000000007</v>
          </cell>
          <cell r="M15">
            <v>113630</v>
          </cell>
          <cell r="N15">
            <v>116291</v>
          </cell>
          <cell r="O15">
            <v>113945.8</v>
          </cell>
          <cell r="P15">
            <v>94700</v>
          </cell>
          <cell r="Q15">
            <v>108949.6</v>
          </cell>
          <cell r="T15">
            <v>90329.7</v>
          </cell>
          <cell r="U15">
            <v>104360</v>
          </cell>
          <cell r="V15">
            <v>0</v>
          </cell>
          <cell r="Z15">
            <v>0</v>
          </cell>
          <cell r="AF15">
            <v>0</v>
          </cell>
          <cell r="AJ15">
            <v>91456</v>
          </cell>
          <cell r="AK15">
            <v>91456</v>
          </cell>
          <cell r="AL15">
            <v>91456</v>
          </cell>
        </row>
        <row r="16">
          <cell r="B16">
            <v>9667</v>
          </cell>
          <cell r="E16">
            <v>10786</v>
          </cell>
          <cell r="F16">
            <v>18587.2</v>
          </cell>
          <cell r="I16">
            <v>9317</v>
          </cell>
          <cell r="J16">
            <v>0</v>
          </cell>
          <cell r="L16">
            <v>10301.69</v>
          </cell>
          <cell r="M16">
            <v>11281</v>
          </cell>
          <cell r="N16">
            <v>12263</v>
          </cell>
          <cell r="O16">
            <v>13529.8</v>
          </cell>
          <cell r="P16">
            <v>8510</v>
          </cell>
          <cell r="Q16">
            <v>6686.8</v>
          </cell>
          <cell r="R16">
            <v>10153</v>
          </cell>
          <cell r="U16">
            <v>12438</v>
          </cell>
          <cell r="V16">
            <v>11.378</v>
          </cell>
          <cell r="Y16">
            <v>7537.34</v>
          </cell>
          <cell r="Z16">
            <v>0</v>
          </cell>
          <cell r="AA16">
            <v>19811.099999999999</v>
          </cell>
          <cell r="AF16">
            <v>0</v>
          </cell>
          <cell r="AI16">
            <v>10738</v>
          </cell>
          <cell r="AJ16">
            <v>15153</v>
          </cell>
          <cell r="AK16">
            <v>15153</v>
          </cell>
          <cell r="AL16">
            <v>15153</v>
          </cell>
        </row>
        <row r="17">
          <cell r="B17">
            <v>680</v>
          </cell>
          <cell r="F17">
            <v>559.29999999999995</v>
          </cell>
          <cell r="I17">
            <v>0</v>
          </cell>
          <cell r="J17">
            <v>2100</v>
          </cell>
          <cell r="L17">
            <v>1726</v>
          </cell>
          <cell r="M17">
            <v>928.9</v>
          </cell>
          <cell r="N17">
            <v>1376</v>
          </cell>
          <cell r="O17">
            <v>647.4</v>
          </cell>
          <cell r="P17">
            <v>920</v>
          </cell>
          <cell r="Q17">
            <v>609.5</v>
          </cell>
          <cell r="T17">
            <v>1043.21</v>
          </cell>
          <cell r="U17">
            <v>289</v>
          </cell>
          <cell r="V17">
            <v>0</v>
          </cell>
          <cell r="Z17">
            <v>901</v>
          </cell>
          <cell r="AF17">
            <v>1.4</v>
          </cell>
          <cell r="AI17">
            <v>1232</v>
          </cell>
          <cell r="AJ17">
            <v>901</v>
          </cell>
          <cell r="AK17">
            <v>901</v>
          </cell>
        </row>
        <row r="18">
          <cell r="B18">
            <v>421</v>
          </cell>
          <cell r="E18">
            <v>901</v>
          </cell>
          <cell r="F18">
            <v>218.2</v>
          </cell>
          <cell r="I18">
            <v>150.30000000000001</v>
          </cell>
          <cell r="J18">
            <v>244</v>
          </cell>
          <cell r="M18">
            <v>512</v>
          </cell>
          <cell r="N18">
            <v>221.4</v>
          </cell>
          <cell r="O18">
            <v>417.4</v>
          </cell>
          <cell r="P18">
            <v>280</v>
          </cell>
          <cell r="Q18">
            <v>95</v>
          </cell>
          <cell r="R18">
            <v>258.3</v>
          </cell>
          <cell r="T18">
            <v>165.1</v>
          </cell>
          <cell r="U18">
            <v>282</v>
          </cell>
          <cell r="V18">
            <v>0</v>
          </cell>
          <cell r="Z18">
            <v>0</v>
          </cell>
          <cell r="AF18">
            <v>0</v>
          </cell>
          <cell r="AJ18">
            <v>353</v>
          </cell>
          <cell r="AK18">
            <v>353</v>
          </cell>
          <cell r="AL18">
            <v>353</v>
          </cell>
        </row>
        <row r="19">
          <cell r="B19">
            <v>104</v>
          </cell>
          <cell r="F19">
            <v>140.30000000000001</v>
          </cell>
          <cell r="I19">
            <v>126.3</v>
          </cell>
          <cell r="L19">
            <v>159</v>
          </cell>
          <cell r="M19">
            <v>94.1</v>
          </cell>
          <cell r="N19">
            <v>143.19999999999999</v>
          </cell>
          <cell r="O19">
            <v>74.099999999999994</v>
          </cell>
          <cell r="P19">
            <v>75</v>
          </cell>
          <cell r="Q19">
            <v>84.6</v>
          </cell>
        </row>
        <row r="20">
          <cell r="B20">
            <v>167</v>
          </cell>
          <cell r="F20">
            <v>148.30000000000001</v>
          </cell>
          <cell r="I20">
            <v>155.4</v>
          </cell>
          <cell r="L20">
            <v>214.8</v>
          </cell>
          <cell r="M20">
            <v>162.69999999999999</v>
          </cell>
          <cell r="N20">
            <v>185.7</v>
          </cell>
          <cell r="O20">
            <v>124.8</v>
          </cell>
          <cell r="P20">
            <v>130</v>
          </cell>
          <cell r="Q20">
            <v>162.19999999999999</v>
          </cell>
        </row>
        <row r="21">
          <cell r="B21">
            <v>267</v>
          </cell>
          <cell r="F21">
            <v>218.2</v>
          </cell>
          <cell r="I21">
            <v>238</v>
          </cell>
          <cell r="L21">
            <v>395.4</v>
          </cell>
          <cell r="M21">
            <v>242.3</v>
          </cell>
          <cell r="N21">
            <v>235.1</v>
          </cell>
          <cell r="O21">
            <v>208.3</v>
          </cell>
          <cell r="Q21">
            <v>0</v>
          </cell>
        </row>
        <row r="22">
          <cell r="B22">
            <v>188</v>
          </cell>
          <cell r="E22">
            <v>172.5</v>
          </cell>
          <cell r="F22">
            <v>137.1</v>
          </cell>
          <cell r="I22">
            <v>214</v>
          </cell>
          <cell r="L22">
            <v>219.8</v>
          </cell>
          <cell r="M22">
            <v>0</v>
          </cell>
          <cell r="N22">
            <v>224.8</v>
          </cell>
          <cell r="O22">
            <v>186.4</v>
          </cell>
          <cell r="P22">
            <v>155</v>
          </cell>
          <cell r="Q22">
            <v>0</v>
          </cell>
        </row>
        <row r="23">
          <cell r="B23">
            <v>248</v>
          </cell>
          <cell r="E23">
            <v>241.2</v>
          </cell>
          <cell r="F23">
            <v>190.2</v>
          </cell>
          <cell r="I23">
            <v>244.9</v>
          </cell>
          <cell r="L23">
            <v>268.10000000000002</v>
          </cell>
          <cell r="M23">
            <v>0</v>
          </cell>
          <cell r="N23">
            <v>269.60000000000002</v>
          </cell>
          <cell r="O23">
            <v>312</v>
          </cell>
          <cell r="P23">
            <v>215</v>
          </cell>
          <cell r="Q23">
            <v>0</v>
          </cell>
        </row>
        <row r="24">
          <cell r="B24">
            <v>414</v>
          </cell>
          <cell r="E24">
            <v>336.1</v>
          </cell>
          <cell r="F24">
            <v>328.3</v>
          </cell>
          <cell r="I24">
            <v>380.4</v>
          </cell>
          <cell r="L24">
            <v>399.5</v>
          </cell>
          <cell r="M24">
            <v>0</v>
          </cell>
          <cell r="N24">
            <v>363.5</v>
          </cell>
          <cell r="O24">
            <v>521.79999999999995</v>
          </cell>
          <cell r="Q24">
            <v>0</v>
          </cell>
        </row>
        <row r="25">
          <cell r="I25">
            <v>81.400000000000006</v>
          </cell>
          <cell r="L25">
            <v>163.69999999999999</v>
          </cell>
          <cell r="M25">
            <v>0</v>
          </cell>
          <cell r="N25">
            <v>0</v>
          </cell>
          <cell r="O25">
            <v>139</v>
          </cell>
          <cell r="P25">
            <v>150</v>
          </cell>
          <cell r="Q25">
            <v>241.9</v>
          </cell>
        </row>
        <row r="26">
          <cell r="B26">
            <v>450</v>
          </cell>
          <cell r="F26">
            <v>341.9</v>
          </cell>
          <cell r="I26">
            <v>377.6</v>
          </cell>
          <cell r="M26">
            <v>371398</v>
          </cell>
          <cell r="N26">
            <v>727</v>
          </cell>
          <cell r="O26">
            <v>230000</v>
          </cell>
          <cell r="P26">
            <v>279000</v>
          </cell>
          <cell r="Q26">
            <v>480</v>
          </cell>
        </row>
        <row r="27">
          <cell r="B27">
            <v>1768.2</v>
          </cell>
          <cell r="E27">
            <v>4187</v>
          </cell>
          <cell r="F27">
            <v>1754</v>
          </cell>
          <cell r="I27">
            <v>864.3</v>
          </cell>
          <cell r="M27">
            <v>1803</v>
          </cell>
          <cell r="N27">
            <v>0</v>
          </cell>
          <cell r="O27">
            <v>2057.5</v>
          </cell>
          <cell r="P27">
            <v>2200</v>
          </cell>
          <cell r="Q27">
            <v>1426.8</v>
          </cell>
        </row>
        <row r="28">
          <cell r="B28">
            <v>1402</v>
          </cell>
          <cell r="F28">
            <v>2623</v>
          </cell>
          <cell r="I28">
            <v>1746.9</v>
          </cell>
          <cell r="M28">
            <v>1369</v>
          </cell>
          <cell r="N28">
            <v>1861</v>
          </cell>
          <cell r="P28">
            <v>2000</v>
          </cell>
          <cell r="Q28">
            <v>2269</v>
          </cell>
        </row>
        <row r="29">
          <cell r="B29">
            <v>941</v>
          </cell>
          <cell r="F29">
            <v>972</v>
          </cell>
          <cell r="I29">
            <v>641.5</v>
          </cell>
          <cell r="L29">
            <v>1155</v>
          </cell>
          <cell r="M29">
            <v>680</v>
          </cell>
          <cell r="N29">
            <v>728</v>
          </cell>
          <cell r="O29">
            <v>1169.4000000000001</v>
          </cell>
          <cell r="P29">
            <v>815</v>
          </cell>
          <cell r="Q29">
            <v>691.2</v>
          </cell>
        </row>
        <row r="30">
          <cell r="B30">
            <v>4788</v>
          </cell>
          <cell r="E30">
            <v>5309.5</v>
          </cell>
          <cell r="F30">
            <v>6649</v>
          </cell>
          <cell r="I30">
            <v>7114.6</v>
          </cell>
          <cell r="L30">
            <v>6426.88</v>
          </cell>
          <cell r="M30">
            <v>6020</v>
          </cell>
          <cell r="N30">
            <v>6893</v>
          </cell>
          <cell r="O30">
            <v>7029.5</v>
          </cell>
          <cell r="P30">
            <v>6600</v>
          </cell>
          <cell r="Q30">
            <v>0</v>
          </cell>
        </row>
        <row r="31">
          <cell r="B31">
            <v>1879</v>
          </cell>
          <cell r="F31">
            <v>2142</v>
          </cell>
          <cell r="I31">
            <v>2098</v>
          </cell>
          <cell r="L31">
            <v>2594</v>
          </cell>
          <cell r="M31">
            <v>2016</v>
          </cell>
          <cell r="N31">
            <v>2007</v>
          </cell>
          <cell r="O31">
            <v>2114.6999999999998</v>
          </cell>
          <cell r="Q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7109375" bestFit="1" customWidth="1"/>
    <col min="22" max="22" width="17.85546875" style="268" bestFit="1" customWidth="1"/>
    <col min="23" max="23" width="19.5703125" style="268" bestFit="1" customWidth="1"/>
    <col min="25" max="25" width="17.85546875" bestFit="1" customWidth="1"/>
  </cols>
  <sheetData>
    <row r="1" spans="1:18">
      <c r="C1" t="s">
        <v>467</v>
      </c>
    </row>
    <row r="2" spans="1:18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8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8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4.5425319525929302</v>
      </c>
      <c r="K5" s="226">
        <v>4.5425319525929302</v>
      </c>
      <c r="L5" s="226">
        <v>4.5425319525929302</v>
      </c>
      <c r="M5" s="226">
        <v>4.5425319525929302</v>
      </c>
      <c r="N5" s="226">
        <v>4.5425319525929302</v>
      </c>
      <c r="O5" s="226"/>
      <c r="P5" s="226"/>
    </row>
    <row r="6" spans="1:18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5.9340959397839903</v>
      </c>
      <c r="K6" s="226">
        <v>5.9340959397839903</v>
      </c>
      <c r="L6" s="226">
        <v>5.9340959397839903</v>
      </c>
      <c r="M6" s="226">
        <v>5.9340959397839903</v>
      </c>
      <c r="N6" s="226">
        <v>5.9340959397839903</v>
      </c>
      <c r="O6" s="226"/>
      <c r="P6" s="226"/>
    </row>
    <row r="7" spans="1:18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94.332281295570397</v>
      </c>
    </row>
    <row r="8" spans="1:18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99.504869880768695</v>
      </c>
    </row>
    <row r="9" spans="1:18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94.332281295570397</v>
      </c>
    </row>
    <row r="10" spans="1:18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f>+P8</f>
        <v>99.504869880768695</v>
      </c>
    </row>
    <row r="11" spans="1:18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8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346.174889850238</v>
      </c>
      <c r="K12" s="226">
        <v>311.26652548710899</v>
      </c>
      <c r="L12" s="226">
        <v>283.87716549867002</v>
      </c>
      <c r="M12" s="226">
        <v>284.388164744893</v>
      </c>
      <c r="N12" s="226">
        <v>290.70878628068601</v>
      </c>
      <c r="O12" s="226"/>
      <c r="P12" s="226"/>
    </row>
    <row r="13" spans="1:18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387.88780320255398</v>
      </c>
      <c r="K13" s="226">
        <v>387.65270264732601</v>
      </c>
      <c r="L13" s="226">
        <v>387.65270264732601</v>
      </c>
      <c r="M13" s="226">
        <v>387.65270264732601</v>
      </c>
      <c r="N13" s="226">
        <v>387.65270264732601</v>
      </c>
      <c r="O13" s="226"/>
      <c r="P13" s="226"/>
    </row>
    <row r="14" spans="1:18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344.339237461952</v>
      </c>
      <c r="K14" s="226">
        <v>309.13944048344501</v>
      </c>
      <c r="L14" s="226">
        <v>281.35641455571698</v>
      </c>
      <c r="M14" s="226">
        <v>281.87475836925802</v>
      </c>
      <c r="N14" s="226">
        <v>288.286225891041</v>
      </c>
      <c r="O14" s="226"/>
      <c r="P14" s="226"/>
    </row>
    <row r="15" spans="1:18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388.12764331233097</v>
      </c>
      <c r="K15" s="226">
        <v>388.12764331233097</v>
      </c>
      <c r="L15" s="226">
        <v>388.12764331233097</v>
      </c>
      <c r="M15" s="226">
        <v>388.12764331233097</v>
      </c>
      <c r="N15" s="226">
        <v>388.12764331233097</v>
      </c>
      <c r="O15" s="226"/>
    </row>
    <row r="16" spans="1:18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279.79500000000002</v>
      </c>
      <c r="K16" s="226">
        <v>328.92353147038801</v>
      </c>
      <c r="L16" s="226">
        <v>369.596</v>
      </c>
      <c r="M16" s="267">
        <v>439.154</v>
      </c>
      <c r="N16" s="267">
        <v>456.14800000000002</v>
      </c>
      <c r="O16" s="226"/>
      <c r="R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320.91750000000002</v>
      </c>
      <c r="K17" s="226">
        <v>417.545672484345</v>
      </c>
      <c r="L17" s="226">
        <v>423.85951915999999</v>
      </c>
      <c r="M17" s="267">
        <v>528.88800000000003</v>
      </c>
      <c r="N17" s="267">
        <v>471.57799999999997</v>
      </c>
      <c r="O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1.6279999999999999</v>
      </c>
      <c r="K18" s="226">
        <v>1.7050000000000001</v>
      </c>
      <c r="L18" s="226">
        <v>2.2509999999999999</v>
      </c>
      <c r="M18" s="267">
        <v>2.8279999999999998</v>
      </c>
      <c r="N18" s="267">
        <v>2.66</v>
      </c>
      <c r="O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67">
        <v>0</v>
      </c>
      <c r="N19" s="267">
        <v>0</v>
      </c>
      <c r="O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7.5090000000000003</v>
      </c>
      <c r="K20" s="226">
        <v>5.1779999999999999</v>
      </c>
      <c r="L20" s="226">
        <v>5.5620000000000003</v>
      </c>
      <c r="M20" s="267">
        <v>6.1420000000000003</v>
      </c>
      <c r="N20" s="267">
        <v>5.9089999999999998</v>
      </c>
      <c r="O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0.40100000000000002</v>
      </c>
      <c r="K21" s="226">
        <v>0.65300000000000002</v>
      </c>
      <c r="L21" s="226">
        <v>1.0143428730996</v>
      </c>
      <c r="M21" s="267">
        <v>1.702</v>
      </c>
      <c r="N21" s="267">
        <v>1.079</v>
      </c>
      <c r="O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2E-3</v>
      </c>
      <c r="K22" s="226">
        <v>0</v>
      </c>
      <c r="L22" s="226">
        <v>0</v>
      </c>
      <c r="M22" s="267">
        <v>0</v>
      </c>
      <c r="N22" s="267">
        <v>0</v>
      </c>
      <c r="O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67">
        <v>0</v>
      </c>
      <c r="N23" s="267">
        <v>0</v>
      </c>
      <c r="O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9.7859999999999996</v>
      </c>
      <c r="K24" s="226">
        <v>6.4820000000000002</v>
      </c>
      <c r="L24" s="226">
        <v>6.0860000000000003</v>
      </c>
      <c r="M24" s="267">
        <v>5.6769999999999996</v>
      </c>
      <c r="N24" s="267">
        <v>6.4649999999999999</v>
      </c>
      <c r="O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0.54400000000000004</v>
      </c>
      <c r="K25" s="226">
        <v>0.88300000000000001</v>
      </c>
      <c r="L25" s="226">
        <v>1.3886171269004</v>
      </c>
      <c r="M25" s="267">
        <v>2.3620000000000001</v>
      </c>
      <c r="N25" s="267">
        <v>1.4770000000000001</v>
      </c>
      <c r="O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9.6880000000000006</v>
      </c>
      <c r="J26" s="226"/>
      <c r="K26" s="226"/>
      <c r="L26" s="226"/>
      <c r="M26" s="226"/>
      <c r="N26" s="226"/>
      <c r="O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4.79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0.59762000000000004</v>
      </c>
      <c r="K28" s="227">
        <v>0.60158</v>
      </c>
      <c r="L28" s="227">
        <v>0.64469999999999805</v>
      </c>
      <c r="M28" s="227">
        <v>0.65680000000000005</v>
      </c>
      <c r="N28" s="227">
        <v>0.64770000000000005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0.46616999999999997</v>
      </c>
      <c r="K29" s="227">
        <v>0.43584000000000001</v>
      </c>
      <c r="L29" s="227">
        <v>0.45222000000000001</v>
      </c>
      <c r="M29" s="227">
        <v>0.50477000000000005</v>
      </c>
      <c r="N29" s="227">
        <v>0.61278999999999995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67">
        <v>7.6120000000000001</v>
      </c>
      <c r="N30" s="267">
        <v>12.734999999999999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10</v>
      </c>
      <c r="K31" s="226">
        <v>46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69">
        <v>279.7</v>
      </c>
      <c r="N34" s="269">
        <v>287.60000000000002</v>
      </c>
      <c r="O34" s="269">
        <v>296.22800000000001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69">
        <v>280.7</v>
      </c>
      <c r="N35" s="269">
        <v>288.3</v>
      </c>
      <c r="O35" s="269">
        <v>296.94900000000001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69">
        <v>281.5</v>
      </c>
      <c r="N36" s="269">
        <v>289.10000000000002</v>
      </c>
      <c r="O36" s="269">
        <v>297.77300000000002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69">
        <v>281.7</v>
      </c>
      <c r="N37" s="269">
        <v>289.2</v>
      </c>
      <c r="O37" s="269">
        <v>297.87599999999998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69">
        <v>284.2</v>
      </c>
      <c r="N38" s="269">
        <v>291.3</v>
      </c>
      <c r="O38" s="269">
        <v>300.03900000000004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69">
        <v>284.10000000000002</v>
      </c>
      <c r="N39" s="269">
        <v>291.2</v>
      </c>
      <c r="O39" s="269">
        <v>299.93599999999998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69">
        <v>284.5</v>
      </c>
      <c r="N40" s="269">
        <v>291.10000000000002</v>
      </c>
      <c r="O40" s="269">
        <v>299.83300000000003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69">
        <v>284.60000000000002</v>
      </c>
      <c r="N41" s="269">
        <v>291.2</v>
      </c>
      <c r="O41" s="269">
        <v>299.93599999999998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69">
        <v>285.60000000000002</v>
      </c>
      <c r="N42" s="269">
        <v>292.8</v>
      </c>
      <c r="O42" s="269">
        <v>301.584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69">
        <v>283</v>
      </c>
      <c r="N43" s="269">
        <v>290.7</v>
      </c>
      <c r="O43" s="269">
        <v>299.42099999999999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69">
        <v>285</v>
      </c>
      <c r="N44" s="269">
        <v>292.8</v>
      </c>
      <c r="O44" s="269">
        <v>301.584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69">
        <v>285.10000000000002</v>
      </c>
      <c r="N45" s="269">
        <v>293.2</v>
      </c>
      <c r="O45" s="269">
        <v>301.99599999999998</v>
      </c>
      <c r="P45" s="229"/>
    </row>
    <row r="46" spans="1:16">
      <c r="M46" s="268"/>
      <c r="N46" s="268"/>
      <c r="O46" s="268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 activeCell="H8" sqref="H8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4" width="9.140625" style="30" customWidth="1"/>
    <col min="25" max="25" width="9.140625" style="30" hidden="1" customWidth="1"/>
    <col min="26" max="27" width="13.140625" style="30" hidden="1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5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5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94.332281295570397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99.504869880768695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4.5425319525929302</v>
      </c>
      <c r="M26" s="35">
        <f>+F_Inputs!K5</f>
        <v>4.5425319525929302</v>
      </c>
      <c r="N26" s="35">
        <f>+F_Inputs!L5</f>
        <v>4.5425319525929302</v>
      </c>
      <c r="O26" s="35">
        <f>+F_Inputs!M5</f>
        <v>4.5425319525929302</v>
      </c>
      <c r="P26" s="35">
        <f>+F_Inputs!N5</f>
        <v>4.5425319525929302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5.9340959397839903</v>
      </c>
      <c r="M27" s="35">
        <f>+F_Inputs!K6</f>
        <v>5.9340959397839903</v>
      </c>
      <c r="N27" s="35">
        <f>+F_Inputs!L6</f>
        <v>5.9340959397839903</v>
      </c>
      <c r="O27" s="35">
        <f>+F_Inputs!M6</f>
        <v>5.9340959397839903</v>
      </c>
      <c r="P27" s="35">
        <f>+F_Inputs!N6</f>
        <v>5.9340959397839903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5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94.332281295570397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99.504869880768695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5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5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344.339237461952</v>
      </c>
      <c r="M40" s="35">
        <f>+F_Inputs!K14</f>
        <v>309.13944048344501</v>
      </c>
      <c r="N40" s="35">
        <f>+F_Inputs!L14</f>
        <v>281.35641455571698</v>
      </c>
      <c r="O40" s="35">
        <f>+F_Inputs!M14</f>
        <v>281.87475836925802</v>
      </c>
      <c r="P40" s="35">
        <f>+F_Inputs!N14</f>
        <v>288.286225891041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388.12764331233097</v>
      </c>
      <c r="M41" s="35">
        <f>+F_Inputs!K15</f>
        <v>388.12764331233097</v>
      </c>
      <c r="N41" s="35">
        <f>+F_Inputs!L15</f>
        <v>388.12764331233097</v>
      </c>
      <c r="O41" s="35">
        <f>+F_Inputs!M15</f>
        <v>388.12764331233097</v>
      </c>
      <c r="P41" s="35">
        <f>+F_Inputs!N15</f>
        <v>388.12764331233097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346.174889850238</v>
      </c>
      <c r="M46" s="35">
        <f>+F_Inputs!K12</f>
        <v>311.26652548710899</v>
      </c>
      <c r="N46" s="35">
        <f>+F_Inputs!L12</f>
        <v>283.87716549867002</v>
      </c>
      <c r="O46" s="35">
        <f>+F_Inputs!M12</f>
        <v>284.388164744893</v>
      </c>
      <c r="P46" s="35">
        <f>+F_Inputs!N12</f>
        <v>290.70878628068601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387.88780320255398</v>
      </c>
      <c r="M47" s="35">
        <f>+F_Inputs!K13</f>
        <v>387.65270264732601</v>
      </c>
      <c r="N47" s="35">
        <f>+F_Inputs!L13</f>
        <v>387.65270264732601</v>
      </c>
      <c r="O47" s="35">
        <f>+F_Inputs!M13</f>
        <v>387.65270264732601</v>
      </c>
      <c r="P47" s="35">
        <f>+F_Inputs!N13</f>
        <v>387.65270264732601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279.79500000000002</v>
      </c>
      <c r="M52" s="35">
        <f>+F_Inputs!K16</f>
        <v>328.92353147038801</v>
      </c>
      <c r="N52" s="35">
        <f>+F_Inputs!L16</f>
        <v>369.596</v>
      </c>
      <c r="O52" s="35">
        <f>+F_Inputs!M16</f>
        <v>439.154</v>
      </c>
      <c r="P52" s="35">
        <f>+F_Inputs!N16</f>
        <v>456.14800000000002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320.91750000000002</v>
      </c>
      <c r="M53" s="35">
        <f>+F_Inputs!K17</f>
        <v>417.545672484345</v>
      </c>
      <c r="N53" s="35">
        <f>+F_Inputs!L17</f>
        <v>423.85951915999999</v>
      </c>
      <c r="O53" s="35">
        <f>+F_Inputs!M17</f>
        <v>528.88800000000003</v>
      </c>
      <c r="P53" s="35">
        <f>+F_Inputs!N17</f>
        <v>471.57799999999997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5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1.6279999999999999</v>
      </c>
      <c r="M60" s="35">
        <f>+F_Inputs!K18</f>
        <v>1.7050000000000001</v>
      </c>
      <c r="N60" s="35">
        <f>+F_Inputs!L18</f>
        <v>2.2509999999999999</v>
      </c>
      <c r="O60" s="35">
        <f>+F_Inputs!M18</f>
        <v>2.8279999999999998</v>
      </c>
      <c r="P60" s="35">
        <f>+F_Inputs!N18</f>
        <v>2.66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7.5090000000000003</v>
      </c>
      <c r="M62" s="35">
        <f>+F_Inputs!K20</f>
        <v>5.1779999999999999</v>
      </c>
      <c r="N62" s="35">
        <f>+F_Inputs!L20</f>
        <v>5.5620000000000003</v>
      </c>
      <c r="O62" s="35">
        <f>+F_Inputs!M20</f>
        <v>6.1420000000000003</v>
      </c>
      <c r="P62" s="35">
        <f>+F_Inputs!N20</f>
        <v>5.9089999999999998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0.40100000000000002</v>
      </c>
      <c r="M63" s="35">
        <f>+F_Inputs!K21</f>
        <v>0.65300000000000002</v>
      </c>
      <c r="N63" s="35">
        <f>+F_Inputs!L21</f>
        <v>1.0143428730996</v>
      </c>
      <c r="O63" s="35">
        <f>+F_Inputs!M21</f>
        <v>1.702</v>
      </c>
      <c r="P63" s="35">
        <f>+F_Inputs!N21</f>
        <v>1.079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0</v>
      </c>
      <c r="O64" s="230">
        <f>+F_Inputs!M30</f>
        <v>7.6120000000000001</v>
      </c>
      <c r="P64" s="230">
        <f>+F_Inputs!N30</f>
        <v>12.734999999999999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2E-3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9.7859999999999996</v>
      </c>
      <c r="M68" s="35">
        <f>+F_Inputs!K24</f>
        <v>6.4820000000000002</v>
      </c>
      <c r="N68" s="35">
        <f>+F_Inputs!L24</f>
        <v>6.0860000000000003</v>
      </c>
      <c r="O68" s="35">
        <f>+F_Inputs!M24</f>
        <v>5.6769999999999996</v>
      </c>
      <c r="P68" s="35">
        <f>+F_Inputs!N24</f>
        <v>6.4649999999999999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0.54400000000000004</v>
      </c>
      <c r="M69" s="35">
        <f>+F_Inputs!K25</f>
        <v>0.88300000000000001</v>
      </c>
      <c r="N69" s="35">
        <f>+F_Inputs!L25</f>
        <v>1.3886171269004</v>
      </c>
      <c r="O69" s="35">
        <f>+F_Inputs!M25</f>
        <v>2.3620000000000001</v>
      </c>
      <c r="P69" s="35">
        <f>+F_Inputs!N25</f>
        <v>1.4770000000000001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10</v>
      </c>
      <c r="M70" s="230">
        <f>+F_Inputs!K31</f>
        <v>46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9.6880000000000006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4.79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+F_Inputs!J28</f>
        <v>0.59762000000000004</v>
      </c>
      <c r="M125" s="179">
        <f>+F_Inputs!K28</f>
        <v>0.60158</v>
      </c>
      <c r="N125" s="179">
        <f>+F_Inputs!L28</f>
        <v>0.64469999999999805</v>
      </c>
      <c r="O125" s="179">
        <f>+F_Inputs!M28</f>
        <v>0.65680000000000005</v>
      </c>
      <c r="P125" s="179">
        <f>+F_Inputs!N28</f>
        <v>0.64770000000000005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+F_Inputs!J29</f>
        <v>0.46616999999999997</v>
      </c>
      <c r="M126" s="179">
        <f>+F_Inputs!K29</f>
        <v>0.43584000000000001</v>
      </c>
      <c r="N126" s="179">
        <f>+F_Inputs!L29</f>
        <v>0.45222000000000001</v>
      </c>
      <c r="O126" s="179">
        <f>+F_Inputs!M29</f>
        <v>0.50477000000000005</v>
      </c>
      <c r="P126" s="179">
        <f>+F_Inputs!N29</f>
        <v>0.61278999999999995</v>
      </c>
      <c r="Q126" s="61" t="s">
        <v>145</v>
      </c>
    </row>
    <row r="127" spans="1:27"/>
    <row r="128" spans="1:27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0.51133543740885912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0.98583070323892596</v>
      </c>
    </row>
    <row r="133" spans="1:24" ht="1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 xr:uid="{00000000-0002-0000-0100-000000000000}">
      <formula1>0</formula1>
    </dataValidation>
    <dataValidation showInputMessage="1" showErrorMessage="1" sqref="H12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 activeCell="G8" sqref="G8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91" customWidth="1"/>
    <col min="6" max="6" width="20.42578125" style="91" customWidth="1"/>
    <col min="7" max="7" width="14.5703125" style="91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4" customWidth="1"/>
    <col min="25" max="25" width="13.5703125" style="3" hidden="1" customWidth="1"/>
    <col min="26" max="38" width="9.140625" style="3" hidden="1" customWidth="1"/>
    <col min="39" max="39" width="10.140625" style="3" hidden="1" customWidth="1"/>
    <col min="40" max="16384" width="9.140625" style="3" hidden="1"/>
  </cols>
  <sheetData>
    <row r="1" spans="1:29" s="2" customFormat="1" ht="33.7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5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5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263.87835651419755</v>
      </c>
      <c r="M14" s="50">
        <f>Actual.Totex.Water/Indexation.Average</f>
        <v>303.70526769716218</v>
      </c>
      <c r="N14" s="50">
        <f>Actual.Totex.Water/Indexation.Average</f>
        <v>328.94929085452719</v>
      </c>
      <c r="O14" s="50">
        <f>Actual.Totex.Water/Indexation.Average</f>
        <v>379.26877648027761</v>
      </c>
      <c r="P14" s="50">
        <f>Actual.Totex.Water/Indexation.Average</f>
        <v>383.91748396158806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302.6615288931003</v>
      </c>
      <c r="M15" s="50">
        <f>Actual.Totex.Sewerage/Indexation.Average</f>
        <v>385.53283090074689</v>
      </c>
      <c r="N15" s="50">
        <f>Actual.Totex.Sewerage/Indexation.Average</f>
        <v>377.2451223758452</v>
      </c>
      <c r="O15" s="50">
        <f>Actual.Totex.Sewerage/Indexation.Average</f>
        <v>456.76620195899636</v>
      </c>
      <c r="P15" s="50">
        <f>Actual.Totex.Sewerage/Indexation.Average</f>
        <v>396.90416104342836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8.9954136579725024</v>
      </c>
      <c r="M18" s="50">
        <f>SUM(INDEX(Actual.Exclusions.Water,,M6))/Indexation.Average</f>
        <v>6.958221830875182</v>
      </c>
      <c r="N18" s="50">
        <f>SUM(INDEX(Actual.Exclusions.Water,,N6))/Indexation.Average</f>
        <v>7.8565465487610222</v>
      </c>
      <c r="O18" s="50">
        <f>SUM(INDEX(Actual.Exclusions.Water,,O6))/Indexation.Average</f>
        <v>15.790702826720002</v>
      </c>
      <c r="P18" s="50">
        <f>SUM(INDEX(Actual.Exclusions.Water,,P6))/Indexation.Average</f>
        <v>18.838677454493332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19.17537748939997</v>
      </c>
      <c r="M19" s="221">
        <f>SUM(Inputs!M66:M72)/Indexation.Average</f>
        <v>49.27355467153054</v>
      </c>
      <c r="N19" s="221">
        <f>SUM(Inputs!N66:N72)/Indexation.Average</f>
        <v>6.6525882404111254</v>
      </c>
      <c r="O19" s="221">
        <f>SUM(Inputs!O66:O72)/Indexation.Average</f>
        <v>6.9427619789981456</v>
      </c>
      <c r="P19" s="221">
        <f>SUM(Inputs!P66:P72)/Indexation.Average</f>
        <v>6.6843933495771815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9.6880000000000006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4.79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264.57094285622503</v>
      </c>
      <c r="M30" s="221">
        <f t="shared" ref="M30:P30" si="2">M14-M18+M22</f>
        <v>296.74704586628701</v>
      </c>
      <c r="N30" s="221">
        <f t="shared" si="2"/>
        <v>321.09274430576619</v>
      </c>
      <c r="O30" s="221">
        <f t="shared" si="2"/>
        <v>363.4780736535576</v>
      </c>
      <c r="P30" s="221">
        <f t="shared" si="2"/>
        <v>365.07880650709473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288.27615140370034</v>
      </c>
      <c r="M31" s="221">
        <f t="shared" ref="M31:P31" si="3">M15-M19+M23</f>
        <v>336.25927622921637</v>
      </c>
      <c r="N31" s="221">
        <f t="shared" si="3"/>
        <v>370.59253413543405</v>
      </c>
      <c r="O31" s="221">
        <f t="shared" si="3"/>
        <v>449.82343997999823</v>
      </c>
      <c r="P31" s="221">
        <f t="shared" si="3"/>
        <v>390.21976769385117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552.84709425992537</v>
      </c>
      <c r="M32" s="81">
        <f>SUM(M30:M31)</f>
        <v>633.00632209550338</v>
      </c>
      <c r="N32" s="81">
        <f t="shared" ref="N32:P32" si="4">SUM(N30:N31)</f>
        <v>691.68527844120024</v>
      </c>
      <c r="O32" s="81">
        <f t="shared" si="4"/>
        <v>813.30151363355583</v>
      </c>
      <c r="P32" s="81">
        <f t="shared" si="4"/>
        <v>755.29857420094595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5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5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5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0.51133543740885912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98.583070323892599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0.69240332039743002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0.5009902602384626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99.876217470192174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6.1768687986428539E-2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5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0.51133543740885912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98.583070323892599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0.69240332039743002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0.5009902602384626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99.876217470192174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6.1768687986428539E-2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5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1.0704131645682138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107.04131645682138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-3.6325976656954975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-3.6325976656954972E-2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0.94565342152937859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94.565342152937859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2.7224654952716953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2.7224654952716955E-2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5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-54.670452353243903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52.833205833947055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2.3842163136177468</v>
      </c>
      <c r="M97" s="153">
        <f>FD.AddInc.Coeff.Water/100*Baseline.Totex.Water</f>
        <v>2.1404917505654102</v>
      </c>
      <c r="N97" s="153">
        <f>FD.AddInc.Coeff.Water/100*Baseline.Totex.Water</f>
        <v>1.9481211565349426</v>
      </c>
      <c r="O97" s="153">
        <f>FD.AddInc.Coeff.Water/100*Baseline.Totex.Water</f>
        <v>1.9517101863109754</v>
      </c>
      <c r="P97" s="153">
        <f>FD.AddInc.Coeff.Water/100*Baseline.Totex.Water</f>
        <v>1.9961034003180036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0.23974135298667199</v>
      </c>
      <c r="M98" s="153">
        <f>FD.AddInc.Coeff.Sewerage/100*Baseline.Totex.Sewerage</f>
        <v>0.23974135298667199</v>
      </c>
      <c r="N98" s="153">
        <f>FD.AddInc.Coeff.Sewerage/100*Baseline.Totex.Sewerage</f>
        <v>0.23974135298667199</v>
      </c>
      <c r="O98" s="153">
        <f>FD.AddInc.Coeff.Sewerage/100*Baseline.Totex.Sewerage</f>
        <v>0.23974135298667199</v>
      </c>
      <c r="P98" s="153">
        <f>FD.AddInc.Coeff.Sewerage/100*Baseline.Totex.Sewerage</f>
        <v>0.23974135298667199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-65.091095160590982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51.634499069013692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-14.892675415734292</v>
      </c>
      <c r="M105" s="153">
        <f>IF(SUM(Baseline.Totex.Water)=0,0,$G101*(Baseline.Totex.Water/SUM(Baseline.Totex.Water)))</f>
        <v>-13.370283849311155</v>
      </c>
      <c r="N105" s="153">
        <f>IF(SUM(Baseline.Totex.Water)=0,0,$G101*(Baseline.Totex.Water/SUM(Baseline.Totex.Water)))</f>
        <v>-12.168667703970465</v>
      </c>
      <c r="O105" s="153">
        <f>IF(SUM(Baseline.Totex.Water)=0,0,$G101*(Baseline.Totex.Water/SUM(Baseline.Totex.Water)))</f>
        <v>-12.191086079017467</v>
      </c>
      <c r="P105" s="153">
        <f>IF(SUM(Baseline.Totex.Water)=0,0,$G101*(Baseline.Totex.Water/SUM(Baseline.Totex.Water)))</f>
        <v>-12.468382112557608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10.32689981380274</v>
      </c>
      <c r="M106" s="153">
        <f>IF(SUM(Baseline.Totex.Sewerage)=0,0,$G102*(Baseline.Totex.Sewerage/SUM(Baseline.Totex.Sewerage)))</f>
        <v>10.32689981380274</v>
      </c>
      <c r="N106" s="153">
        <f>IF(SUM(Baseline.Totex.Sewerage)=0,0,$G102*(Baseline.Totex.Sewerage/SUM(Baseline.Totex.Sewerage)))</f>
        <v>10.32689981380274</v>
      </c>
      <c r="O106" s="153">
        <f>IF(SUM(Baseline.Totex.Sewerage)=0,0,$G102*(Baseline.Totex.Sewerage/SUM(Baseline.Totex.Sewerage)))</f>
        <v>10.32689981380274</v>
      </c>
      <c r="P106" s="153">
        <f>IF(SUM(Baseline.Totex.Sewerage)=0,0,$G102*(Baseline.Totex.Sewerage/SUM(Baseline.Totex.Sewerage)))</f>
        <v>10.32689981380274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-17.155830464265478</v>
      </c>
      <c r="M109" s="153">
        <f>M105*(1+WACC)^Calcs!M7</f>
        <v>-14.866881972606157</v>
      </c>
      <c r="N109" s="153">
        <f>N105*(1+WACC)^Calcs!N7</f>
        <v>-13.060582372000685</v>
      </c>
      <c r="O109" s="153">
        <f>O105*(1+WACC)^Calcs!O7</f>
        <v>-12.629965177862095</v>
      </c>
      <c r="P109" s="153">
        <f>P105*(1+WACC)^Calcs!P7</f>
        <v>-12.468382112557608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11.896219952519475</v>
      </c>
      <c r="M110" s="153">
        <f>M106*(1+WACC)^Calcs!M7</f>
        <v>11.482837792007215</v>
      </c>
      <c r="N110" s="153">
        <f>N106*(1+WACC)^Calcs!N7</f>
        <v>11.083820262555227</v>
      </c>
      <c r="O110" s="153">
        <f>O106*(1+WACC)^Calcs!O7</f>
        <v>10.698668207099638</v>
      </c>
      <c r="P110" s="153">
        <f>P106*(1+WACC)^Calcs!P7</f>
        <v>10.32689981380274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-70.181642099292034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55.488446027984295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5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5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339.46019261987163</v>
      </c>
      <c r="M136" s="153">
        <f>Baseline.Totex.Water*(FD.AllExp.Coeff.Water/100)</f>
        <v>304.75915201068267</v>
      </c>
      <c r="N136" s="153">
        <f>Baseline.Totex.Water*(FD.AllExp.Coeff.Water/100)</f>
        <v>277.36979202224524</v>
      </c>
      <c r="O136" s="153">
        <f>Baseline.Totex.Water*(FD.AllExp.Coeff.Water/100)</f>
        <v>277.88079126846799</v>
      </c>
      <c r="P136" s="153">
        <f>Baseline.Totex.Water*(FD.AllExp.Coeff.Water/100)</f>
        <v>284.20141280426083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387.64720909655546</v>
      </c>
      <c r="M137" s="153">
        <f>Baseline.Totex.Sewerage*(FD.AllExp.Coeff.Sewerage/100)</f>
        <v>387.64720909655546</v>
      </c>
      <c r="N137" s="153">
        <f>Baseline.Totex.Sewerage*(FD.AllExp.Coeff.Sewerage/100)</f>
        <v>387.64720909655546</v>
      </c>
      <c r="O137" s="153">
        <f>Baseline.Totex.Sewerage*(FD.AllExp.Coeff.Sewerage/100)</f>
        <v>387.64720909655546</v>
      </c>
      <c r="P137" s="153">
        <f>Baseline.Totex.Sewerage*(FD.AllExp.Coeff.Sewerage/100)</f>
        <v>387.64720909655546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346.174889850238</v>
      </c>
      <c r="M140" s="153">
        <f>Inputs!M46</f>
        <v>311.26652548710899</v>
      </c>
      <c r="N140" s="153">
        <f>Inputs!N46</f>
        <v>283.87716549867002</v>
      </c>
      <c r="O140" s="153">
        <f>Inputs!O46</f>
        <v>284.388164744893</v>
      </c>
      <c r="P140" s="153">
        <f>Inputs!P46</f>
        <v>290.70878628068601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387.88780320255398</v>
      </c>
      <c r="M141" s="153">
        <f>Inputs!M47</f>
        <v>387.65270264732601</v>
      </c>
      <c r="N141" s="153">
        <f>Inputs!N47</f>
        <v>387.65270264732601</v>
      </c>
      <c r="O141" s="153">
        <f>Inputs!O47</f>
        <v>387.65270264732601</v>
      </c>
      <c r="P141" s="153">
        <f>Inputs!P47</f>
        <v>387.65270264732601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6.7146972303663688</v>
      </c>
      <c r="M144" s="153">
        <f t="shared" ref="M144:P144" si="5">M140-M136</f>
        <v>6.5073734764263236</v>
      </c>
      <c r="N144" s="153">
        <f t="shared" si="5"/>
        <v>6.5073734764247888</v>
      </c>
      <c r="O144" s="153">
        <f t="shared" si="5"/>
        <v>6.5073734764250162</v>
      </c>
      <c r="P144" s="153">
        <f t="shared" si="5"/>
        <v>6.5073734764251867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0.24059410599852527</v>
      </c>
      <c r="M145" s="153">
        <f t="shared" ref="M145:P145" si="6">M141-M137</f>
        <v>5.4935507705522468E-3</v>
      </c>
      <c r="N145" s="153">
        <f t="shared" si="6"/>
        <v>5.4935507705522468E-3</v>
      </c>
      <c r="O145" s="153">
        <f t="shared" si="6"/>
        <v>5.4935507705522468E-3</v>
      </c>
      <c r="P145" s="153">
        <f t="shared" si="6"/>
        <v>5.4935507705522468E-3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339.46019261987163</v>
      </c>
      <c r="M148" s="153">
        <f>Baseline.Totex.Water*(AllExp.Coeff.Water/100)</f>
        <v>304.75915201068267</v>
      </c>
      <c r="N148" s="153">
        <f>Baseline.Totex.Water*(AllExp.Coeff.Water/100)</f>
        <v>277.36979202224524</v>
      </c>
      <c r="O148" s="153">
        <f>Baseline.Totex.Water*(AllExp.Coeff.Water/100)</f>
        <v>277.88079126846799</v>
      </c>
      <c r="P148" s="153">
        <f>Baseline.Totex.Water*(AllExp.Coeff.Water/100)</f>
        <v>284.20141280426083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387.64720909655546</v>
      </c>
      <c r="M149" s="153">
        <f>Baseline.Totex.Sewerage*(AllExp.Coeff.Sewerage/100)</f>
        <v>387.64720909655546</v>
      </c>
      <c r="N149" s="153">
        <f>Baseline.Totex.Sewerage*(AllExp.Coeff.Sewerage/100)</f>
        <v>387.64720909655546</v>
      </c>
      <c r="O149" s="153">
        <f>Baseline.Totex.Sewerage*(AllExp.Coeff.Sewerage/100)</f>
        <v>387.64720909655546</v>
      </c>
      <c r="P149" s="153">
        <f>Baseline.Totex.Sewerage*(AllExp.Coeff.Sewerage/100)</f>
        <v>387.64720909655546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346.174889850238</v>
      </c>
      <c r="M152" s="153">
        <f t="shared" ref="M152:P152" si="7">M148+M144</f>
        <v>311.26652548710899</v>
      </c>
      <c r="N152" s="153">
        <f t="shared" si="7"/>
        <v>283.87716549867002</v>
      </c>
      <c r="O152" s="153">
        <f t="shared" si="7"/>
        <v>284.388164744893</v>
      </c>
      <c r="P152" s="153">
        <f t="shared" si="7"/>
        <v>290.70878628068601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387.88780320255398</v>
      </c>
      <c r="M153" s="153">
        <f t="shared" ref="M153:P153" si="8">M149+M145</f>
        <v>387.65270264732601</v>
      </c>
      <c r="N153" s="153">
        <f t="shared" si="8"/>
        <v>387.65270264732601</v>
      </c>
      <c r="O153" s="153">
        <f t="shared" si="8"/>
        <v>387.65270264732601</v>
      </c>
      <c r="P153" s="153">
        <f t="shared" si="8"/>
        <v>387.65270264732601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0</v>
      </c>
      <c r="M156" s="153">
        <f t="shared" si="9"/>
        <v>0</v>
      </c>
      <c r="N156" s="153">
        <f t="shared" si="9"/>
        <v>0</v>
      </c>
      <c r="O156" s="153">
        <f t="shared" si="9"/>
        <v>0</v>
      </c>
      <c r="P156" s="153">
        <f t="shared" si="9"/>
        <v>0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>L149-L137</f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5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-74.889249763646546</v>
      </c>
      <c r="M162" s="218">
        <f>(Actual.Totex.Water-SUM(Inputs!M60:M64))/Indexation.Average-M148</f>
        <v>-8.012106144395716</v>
      </c>
      <c r="N162" s="218">
        <f>(Actual.Totex.Water-SUM(Inputs!N60:N64))/Indexation.Average-N148</f>
        <v>43.722952283520954</v>
      </c>
      <c r="O162" s="218">
        <f>(Actual.Totex.Water-SUM(Inputs!O60:O64))/Indexation.Average-O148</f>
        <v>85.597282385089613</v>
      </c>
      <c r="P162" s="218">
        <f>(Actual.Totex.Water-SUM(Inputs!P60:P64))/Indexation.Average-P148</f>
        <v>80.877393702833899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-99.371057692855118</v>
      </c>
      <c r="M163" s="218">
        <f>(Actual.Totex.Sewerage-SUM(Inputs!M66:M72))/Indexation.Average-M149</f>
        <v>-51.387932867339146</v>
      </c>
      <c r="N163" s="218">
        <f>(Actual.Totex.Sewerage-SUM(Inputs!N66:N72))/Indexation.Average-N149</f>
        <v>-17.05467496112135</v>
      </c>
      <c r="O163" s="218">
        <f>(Actual.Totex.Sewerage-SUM(Inputs!O66:O72))/Indexation.Average-O149</f>
        <v>62.17623088344277</v>
      </c>
      <c r="P163" s="218">
        <f>(Actual.Totex.Sewerage-SUM(Inputs!P66:P72))/Indexation.Average-P149</f>
        <v>2.5725585972957106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-74.889249763646546</v>
      </c>
      <c r="M166" s="153">
        <f t="shared" ref="L166:P167" si="10">M162+M156</f>
        <v>-8.012106144395716</v>
      </c>
      <c r="N166" s="153">
        <f t="shared" si="10"/>
        <v>43.722952283520954</v>
      </c>
      <c r="O166" s="153">
        <f t="shared" si="10"/>
        <v>85.597282385089613</v>
      </c>
      <c r="P166" s="153">
        <f t="shared" si="10"/>
        <v>80.877393702833899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-99.371057692855118</v>
      </c>
      <c r="M167" s="153">
        <f t="shared" si="10"/>
        <v>-51.387932867339146</v>
      </c>
      <c r="N167" s="153">
        <f t="shared" si="10"/>
        <v>-17.05467496112135</v>
      </c>
      <c r="O167" s="153">
        <f t="shared" si="10"/>
        <v>62.17623088344277</v>
      </c>
      <c r="P167" s="153">
        <f t="shared" si="10"/>
        <v>2.5725585972957106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-86.269742452303788</v>
      </c>
      <c r="M170" s="153">
        <f>M166*(1+WACC)^Calcs!M7</f>
        <v>-8.9089384895041377</v>
      </c>
      <c r="N170" s="153">
        <f>N166*(1+WACC)^Calcs!N7</f>
        <v>46.927669794093909</v>
      </c>
      <c r="O170" s="153">
        <f>O166*(1+WACC)^Calcs!O7</f>
        <v>88.678784550952841</v>
      </c>
      <c r="P170" s="153">
        <f>P166*(1+WACC)^Calcs!P7</f>
        <v>80.877393702833899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-114.47191127473522</v>
      </c>
      <c r="M171" s="153">
        <f>M167*(1+WACC)^Calcs!M7</f>
        <v>-57.140023455395848</v>
      </c>
      <c r="N171" s="153">
        <f>N167*(1+WACC)^Calcs!N7</f>
        <v>-18.3047144170717</v>
      </c>
      <c r="O171" s="153">
        <f>O167*(1+WACC)^Calcs!O7</f>
        <v>64.414575195246712</v>
      </c>
      <c r="P171" s="153">
        <f>P167*(1+WACC)^Calcs!P7</f>
        <v>2.5725585972957106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121.30516710607273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-122.92951535466032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5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5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0.62791188931350306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0.49435799999999996</v>
      </c>
      <c r="H193" s="89" t="s">
        <v>304</v>
      </c>
    </row>
    <row r="194" spans="1:24"/>
    <row r="195" spans="1:24" s="22" customFormat="1" ht="15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5.987314561772294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-5.2827433237148682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5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45.136210445008395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-62.158326002961161</v>
      </c>
    </row>
    <row r="204" spans="1:24"/>
    <row r="205" spans="1:24" ht="13.5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67 G69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5">
      <c r="V4" s="96"/>
    </row>
    <row r="5" spans="1:24" ht="12.75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5"/>
    <row r="8" spans="1:24" ht="12.75"/>
    <row r="9" spans="1:24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5">
      <c r="A11" s="72"/>
      <c r="D11" s="30" t="s">
        <v>41</v>
      </c>
      <c r="E11" s="91" t="s">
        <v>306</v>
      </c>
      <c r="F11" s="33" t="s">
        <v>28</v>
      </c>
      <c r="P11" s="88">
        <f>Calcs!P197</f>
        <v>5.987314561772294</v>
      </c>
      <c r="X11" s="74"/>
    </row>
    <row r="12" spans="1:24" s="3" customFormat="1" ht="12.75">
      <c r="A12" s="72"/>
      <c r="D12" s="30" t="s">
        <v>41</v>
      </c>
      <c r="E12" s="91" t="s">
        <v>307</v>
      </c>
      <c r="F12" s="33" t="s">
        <v>28</v>
      </c>
      <c r="P12" s="88">
        <f>Calcs!P198</f>
        <v>-5.2827433237148682</v>
      </c>
      <c r="X12" s="74"/>
    </row>
    <row r="13" spans="1:24" s="3" customFormat="1" ht="12.75">
      <c r="E13" s="91"/>
      <c r="F13" s="33"/>
      <c r="P13" s="153"/>
      <c r="X13" s="74"/>
    </row>
    <row r="14" spans="1:24" s="3" customFormat="1" ht="12.75">
      <c r="A14" s="72"/>
      <c r="D14" s="30" t="s">
        <v>41</v>
      </c>
      <c r="E14" s="78" t="s">
        <v>316</v>
      </c>
      <c r="F14" s="33" t="s">
        <v>28</v>
      </c>
      <c r="P14" s="156">
        <f>SUM(P11:P12)</f>
        <v>0.70457123805742583</v>
      </c>
      <c r="X14" s="74"/>
    </row>
    <row r="15" spans="1:24" s="3" customFormat="1" ht="12.75">
      <c r="E15" s="91"/>
      <c r="F15" s="91"/>
      <c r="G15" s="91"/>
      <c r="X15" s="74"/>
    </row>
    <row r="16" spans="1:24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5">
      <c r="A18" s="72"/>
      <c r="D18" s="30" t="s">
        <v>41</v>
      </c>
      <c r="E18" s="91" t="s">
        <v>309</v>
      </c>
      <c r="F18" s="33" t="s">
        <v>28</v>
      </c>
      <c r="P18" s="88">
        <f>Calcs!P202</f>
        <v>45.136210445008395</v>
      </c>
      <c r="X18" s="74"/>
    </row>
    <row r="19" spans="1:24" s="3" customFormat="1" ht="12.75">
      <c r="A19" s="72"/>
      <c r="D19" s="30" t="s">
        <v>41</v>
      </c>
      <c r="E19" s="91" t="s">
        <v>310</v>
      </c>
      <c r="F19" s="33" t="s">
        <v>28</v>
      </c>
      <c r="P19" s="88">
        <f>Calcs!P203</f>
        <v>-62.158326002961161</v>
      </c>
      <c r="X19" s="74"/>
    </row>
    <row r="20" spans="1:24" customFormat="1" ht="15">
      <c r="G20" s="7"/>
    </row>
    <row r="21" spans="1:24" s="3" customFormat="1" ht="12.75">
      <c r="A21" s="72"/>
      <c r="D21" s="30" t="s">
        <v>41</v>
      </c>
      <c r="E21" s="78" t="s">
        <v>318</v>
      </c>
      <c r="F21" s="33" t="s">
        <v>28</v>
      </c>
      <c r="P21" s="156">
        <f>SUM(P18:P19)</f>
        <v>-17.022115557952766</v>
      </c>
      <c r="X21" s="74"/>
    </row>
    <row r="22" spans="1:24" ht="13.5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-17.022115557952766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H18" sqref="H18"/>
    </sheetView>
  </sheetViews>
  <sheetFormatPr defaultColWidth="8.85546875" defaultRowHeight="15"/>
  <cols>
    <col min="1" max="1" width="3.85546875" style="262" customWidth="1"/>
    <col min="2" max="2" width="20.5703125" style="262" customWidth="1"/>
    <col min="3" max="3" width="22.85546875" style="262" customWidth="1"/>
    <col min="4" max="4" width="3.28515625" style="262" customWidth="1"/>
    <col min="5" max="5" width="17" style="262" bestFit="1" customWidth="1"/>
    <col min="6" max="6" width="7.42578125" style="262" customWidth="1"/>
    <col min="7" max="7" width="14.140625" style="262" customWidth="1"/>
    <col min="8" max="16384" width="8.85546875" style="262"/>
  </cols>
  <sheetData>
    <row r="1" spans="1:8">
      <c r="C1" s="262" t="s">
        <v>468</v>
      </c>
    </row>
    <row r="2" spans="1:8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8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5.987314561772294</v>
      </c>
    </row>
    <row r="5" spans="1:8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-5.2827433237148682</v>
      </c>
    </row>
    <row r="6" spans="1:8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0.70457123805742583</v>
      </c>
    </row>
    <row r="7" spans="1:8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45.136210445008395</v>
      </c>
      <c r="G7" s="266"/>
    </row>
    <row r="8" spans="1:8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-62.158326002961161</v>
      </c>
      <c r="G8" s="266"/>
    </row>
    <row r="9" spans="1:8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-17.022115557952766</v>
      </c>
      <c r="G9" s="266"/>
    </row>
    <row r="14" spans="1:8">
      <c r="G14" s="266"/>
    </row>
    <row r="15" spans="1:8">
      <c r="G15" s="266"/>
    </row>
    <row r="16" spans="1:8">
      <c r="G16" s="266"/>
      <c r="H16" s="266"/>
    </row>
    <row r="17" spans="7:8">
      <c r="G17" s="266"/>
      <c r="H17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34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72" customFormat="1" ht="33.7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5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5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5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5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287.60000000000002</v>
      </c>
      <c r="Q11" s="128">
        <f>F_Inputs!O34</f>
        <v>296.22800000000001</v>
      </c>
      <c r="R11" s="128"/>
      <c r="S11" s="128"/>
      <c r="T11" s="128"/>
      <c r="U11" s="128"/>
      <c r="V11" s="125"/>
    </row>
    <row r="12" spans="1:24" s="72" customFormat="1" ht="12.75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288.3</v>
      </c>
      <c r="Q12" s="128">
        <f>F_Inputs!O35</f>
        <v>296.94900000000001</v>
      </c>
      <c r="R12" s="128"/>
      <c r="S12" s="128"/>
      <c r="T12" s="128"/>
      <c r="U12" s="128"/>
      <c r="V12" s="125"/>
    </row>
    <row r="13" spans="1:24" s="72" customFormat="1" ht="12.75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</v>
      </c>
      <c r="P13" s="128">
        <f>F_Inputs!N36</f>
        <v>289.10000000000002</v>
      </c>
      <c r="Q13" s="128">
        <f>F_Inputs!O36</f>
        <v>297.77300000000002</v>
      </c>
      <c r="R13" s="128"/>
      <c r="S13" s="128"/>
      <c r="T13" s="128"/>
      <c r="U13" s="128"/>
      <c r="V13" s="125"/>
    </row>
    <row r="14" spans="1:24" s="72" customFormat="1" ht="12.75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281.7</v>
      </c>
      <c r="P14" s="128">
        <f>F_Inputs!N37</f>
        <v>289.2</v>
      </c>
      <c r="Q14" s="128">
        <f>F_Inputs!O37</f>
        <v>297.87599999999998</v>
      </c>
      <c r="R14" s="128"/>
      <c r="S14" s="128"/>
      <c r="T14" s="128"/>
      <c r="U14" s="128"/>
      <c r="V14" s="125"/>
    </row>
    <row r="15" spans="1:24" s="72" customFormat="1" ht="12.75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284.2</v>
      </c>
      <c r="P15" s="128">
        <f>F_Inputs!N38</f>
        <v>291.3</v>
      </c>
      <c r="Q15" s="128">
        <f>F_Inputs!O38</f>
        <v>300.03900000000004</v>
      </c>
      <c r="R15" s="128"/>
      <c r="S15" s="128"/>
      <c r="T15" s="128"/>
      <c r="U15" s="128"/>
      <c r="V15" s="125"/>
    </row>
    <row r="16" spans="1:24" s="72" customFormat="1" ht="12.75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284.10000000000002</v>
      </c>
      <c r="P16" s="128">
        <f>F_Inputs!N39</f>
        <v>291.2</v>
      </c>
      <c r="Q16" s="128">
        <f>F_Inputs!O39</f>
        <v>299.93599999999998</v>
      </c>
      <c r="R16" s="128"/>
      <c r="S16" s="128"/>
      <c r="T16" s="128"/>
      <c r="U16" s="128"/>
      <c r="V16" s="125"/>
    </row>
    <row r="17" spans="2:22" s="72" customFormat="1" ht="12.75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284.5</v>
      </c>
      <c r="P17" s="128">
        <f>F_Inputs!N40</f>
        <v>291.10000000000002</v>
      </c>
      <c r="Q17" s="128">
        <f>F_Inputs!O40</f>
        <v>299.83300000000003</v>
      </c>
      <c r="R17" s="128"/>
      <c r="S17" s="128"/>
      <c r="T17" s="128"/>
      <c r="U17" s="128"/>
      <c r="V17" s="125"/>
    </row>
    <row r="18" spans="2:22" s="72" customFormat="1" ht="12.75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284.60000000000002</v>
      </c>
      <c r="P18" s="128">
        <f>F_Inputs!N41</f>
        <v>291.2</v>
      </c>
      <c r="Q18" s="128">
        <f>F_Inputs!O41</f>
        <v>299.93599999999998</v>
      </c>
      <c r="R18" s="128"/>
      <c r="S18" s="128"/>
      <c r="T18" s="128"/>
      <c r="U18" s="128"/>
      <c r="V18" s="125"/>
    </row>
    <row r="19" spans="2:22" s="72" customFormat="1" ht="12.75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285.60000000000002</v>
      </c>
      <c r="P19" s="128">
        <f>F_Inputs!N42</f>
        <v>292.8</v>
      </c>
      <c r="Q19" s="128">
        <f>F_Inputs!O42</f>
        <v>301.584</v>
      </c>
      <c r="R19" s="128"/>
      <c r="S19" s="128"/>
      <c r="T19" s="128"/>
      <c r="U19" s="128"/>
      <c r="V19" s="125"/>
    </row>
    <row r="20" spans="2:22" s="72" customFormat="1" ht="12.75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283</v>
      </c>
      <c r="P20" s="128">
        <f>F_Inputs!N43</f>
        <v>290.7</v>
      </c>
      <c r="Q20" s="128">
        <f>F_Inputs!O43</f>
        <v>299.42099999999999</v>
      </c>
      <c r="R20" s="128"/>
      <c r="S20" s="128"/>
      <c r="T20" s="128"/>
      <c r="U20" s="128"/>
      <c r="V20" s="125"/>
    </row>
    <row r="21" spans="2:22" s="72" customFormat="1" ht="12.75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285</v>
      </c>
      <c r="P21" s="128">
        <f>F_Inputs!N44</f>
        <v>292.8</v>
      </c>
      <c r="Q21" s="128">
        <f>F_Inputs!O44</f>
        <v>301.584</v>
      </c>
      <c r="R21" s="128"/>
      <c r="S21" s="128"/>
      <c r="T21" s="128"/>
      <c r="U21" s="128"/>
      <c r="V21" s="125"/>
    </row>
    <row r="22" spans="2:22" s="72" customFormat="1" ht="12.75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285.10000000000002</v>
      </c>
      <c r="P22" s="128">
        <f>F_Inputs!N45</f>
        <v>293.2</v>
      </c>
      <c r="Q22" s="128">
        <f>F_Inputs!O45</f>
        <v>301.99599999999998</v>
      </c>
      <c r="R22" s="128"/>
      <c r="S22" s="128"/>
      <c r="T22" s="128"/>
      <c r="U22" s="128"/>
      <c r="V22" s="125"/>
    </row>
    <row r="23" spans="2:22" s="72" customFormat="1" ht="12.75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5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5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5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287.60000000000002</v>
      </c>
      <c r="Q29" s="133">
        <f t="shared" si="2"/>
        <v>296.22800000000001</v>
      </c>
      <c r="R29" s="133">
        <f t="shared" si="2"/>
        <v>296.22800000000001</v>
      </c>
      <c r="S29" s="133">
        <f t="shared" si="2"/>
        <v>296.22800000000001</v>
      </c>
      <c r="T29" s="133">
        <f t="shared" si="2"/>
        <v>296.22800000000001</v>
      </c>
      <c r="U29" s="133">
        <f t="shared" si="2"/>
        <v>296.22800000000001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288.3</v>
      </c>
      <c r="Q30" s="133">
        <f t="shared" si="3"/>
        <v>296.94900000000001</v>
      </c>
      <c r="R30" s="133">
        <f t="shared" si="3"/>
        <v>296.94900000000001</v>
      </c>
      <c r="S30" s="133">
        <f t="shared" si="3"/>
        <v>296.94900000000001</v>
      </c>
      <c r="T30" s="133">
        <f t="shared" si="3"/>
        <v>296.94900000000001</v>
      </c>
      <c r="U30" s="133">
        <f t="shared" si="3"/>
        <v>296.94900000000001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289.10000000000002</v>
      </c>
      <c r="Q31" s="133">
        <f t="shared" si="3"/>
        <v>297.77300000000002</v>
      </c>
      <c r="R31" s="133">
        <f t="shared" si="3"/>
        <v>297.77300000000002</v>
      </c>
      <c r="S31" s="133">
        <f t="shared" si="3"/>
        <v>297.77300000000002</v>
      </c>
      <c r="T31" s="133">
        <f t="shared" si="3"/>
        <v>297.77300000000002</v>
      </c>
      <c r="U31" s="133">
        <f t="shared" si="3"/>
        <v>297.77300000000002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289.2</v>
      </c>
      <c r="Q32" s="133">
        <f t="shared" si="3"/>
        <v>297.87599999999998</v>
      </c>
      <c r="R32" s="133">
        <f t="shared" si="3"/>
        <v>297.87599999999998</v>
      </c>
      <c r="S32" s="133">
        <f t="shared" si="3"/>
        <v>297.87599999999998</v>
      </c>
      <c r="T32" s="133">
        <f t="shared" si="3"/>
        <v>297.87599999999998</v>
      </c>
      <c r="U32" s="133">
        <f t="shared" si="3"/>
        <v>297.87599999999998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291.3</v>
      </c>
      <c r="Q33" s="133">
        <f t="shared" si="3"/>
        <v>300.03900000000004</v>
      </c>
      <c r="R33" s="133">
        <f t="shared" si="3"/>
        <v>300.03900000000004</v>
      </c>
      <c r="S33" s="133">
        <f t="shared" si="3"/>
        <v>300.03900000000004</v>
      </c>
      <c r="T33" s="133">
        <f t="shared" si="3"/>
        <v>300.03900000000004</v>
      </c>
      <c r="U33" s="133">
        <f t="shared" si="3"/>
        <v>300.03900000000004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291.2</v>
      </c>
      <c r="Q34" s="133">
        <f t="shared" si="3"/>
        <v>299.93599999999998</v>
      </c>
      <c r="R34" s="133">
        <f t="shared" si="3"/>
        <v>299.93599999999998</v>
      </c>
      <c r="S34" s="133">
        <f t="shared" si="3"/>
        <v>299.93599999999998</v>
      </c>
      <c r="T34" s="133">
        <f t="shared" si="3"/>
        <v>299.93599999999998</v>
      </c>
      <c r="U34" s="133">
        <f t="shared" si="3"/>
        <v>299.93599999999998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291.10000000000002</v>
      </c>
      <c r="Q35" s="133">
        <f t="shared" si="3"/>
        <v>299.83300000000003</v>
      </c>
      <c r="R35" s="133">
        <f t="shared" si="3"/>
        <v>299.83300000000003</v>
      </c>
      <c r="S35" s="133">
        <f t="shared" si="3"/>
        <v>299.83300000000003</v>
      </c>
      <c r="T35" s="133">
        <f t="shared" si="3"/>
        <v>299.83300000000003</v>
      </c>
      <c r="U35" s="133">
        <f t="shared" si="3"/>
        <v>299.83300000000003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291.2</v>
      </c>
      <c r="Q36" s="133">
        <f t="shared" si="3"/>
        <v>299.93599999999998</v>
      </c>
      <c r="R36" s="133">
        <f t="shared" si="3"/>
        <v>299.93599999999998</v>
      </c>
      <c r="S36" s="133">
        <f t="shared" si="3"/>
        <v>299.93599999999998</v>
      </c>
      <c r="T36" s="133">
        <f t="shared" si="3"/>
        <v>299.93599999999998</v>
      </c>
      <c r="U36" s="133">
        <f t="shared" si="3"/>
        <v>299.93599999999998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292.8</v>
      </c>
      <c r="Q37" s="133">
        <f t="shared" si="3"/>
        <v>301.584</v>
      </c>
      <c r="R37" s="133">
        <f t="shared" si="3"/>
        <v>301.584</v>
      </c>
      <c r="S37" s="133">
        <f t="shared" si="3"/>
        <v>301.584</v>
      </c>
      <c r="T37" s="133">
        <f t="shared" si="3"/>
        <v>301.584</v>
      </c>
      <c r="U37" s="133">
        <f t="shared" si="3"/>
        <v>301.584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290.7</v>
      </c>
      <c r="Q38" s="133">
        <f t="shared" si="3"/>
        <v>299.42099999999999</v>
      </c>
      <c r="R38" s="133">
        <f t="shared" si="3"/>
        <v>299.42099999999999</v>
      </c>
      <c r="S38" s="133">
        <f t="shared" si="3"/>
        <v>299.42099999999999</v>
      </c>
      <c r="T38" s="133">
        <f t="shared" si="3"/>
        <v>299.42099999999999</v>
      </c>
      <c r="U38" s="133">
        <f t="shared" si="3"/>
        <v>299.42099999999999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</v>
      </c>
      <c r="P39" s="133">
        <f t="shared" si="3"/>
        <v>292.8</v>
      </c>
      <c r="Q39" s="133">
        <f t="shared" si="3"/>
        <v>301.584</v>
      </c>
      <c r="R39" s="133">
        <f t="shared" si="3"/>
        <v>301.584</v>
      </c>
      <c r="S39" s="133">
        <f t="shared" si="3"/>
        <v>301.584</v>
      </c>
      <c r="T39" s="133">
        <f t="shared" si="3"/>
        <v>301.584</v>
      </c>
      <c r="U39" s="133">
        <f t="shared" si="3"/>
        <v>301.584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285.10000000000002</v>
      </c>
      <c r="P40" s="133">
        <f t="shared" si="3"/>
        <v>293.2</v>
      </c>
      <c r="Q40" s="133">
        <f t="shared" si="3"/>
        <v>301.99599999999998</v>
      </c>
      <c r="R40" s="133">
        <f t="shared" si="3"/>
        <v>301.99599999999998</v>
      </c>
      <c r="S40" s="133">
        <f t="shared" si="3"/>
        <v>301.99599999999998</v>
      </c>
      <c r="T40" s="133">
        <f t="shared" si="3"/>
        <v>301.99599999999998</v>
      </c>
      <c r="U40" s="133">
        <f t="shared" si="3"/>
        <v>301.99599999999998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283.30833333333334</v>
      </c>
      <c r="P41" s="129">
        <f t="shared" si="4"/>
        <v>290.70833333333331</v>
      </c>
      <c r="Q41" s="129">
        <f t="shared" si="4"/>
        <v>299.42958333333331</v>
      </c>
      <c r="R41" s="129">
        <f t="shared" si="4"/>
        <v>299.42958333333331</v>
      </c>
      <c r="S41" s="129">
        <f t="shared" si="4"/>
        <v>299.42958333333331</v>
      </c>
      <c r="T41" s="129">
        <f t="shared" si="4"/>
        <v>299.42958333333331</v>
      </c>
      <c r="U41" s="129">
        <f t="shared" si="4"/>
        <v>299.42958333333331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1.220964360587002</v>
      </c>
      <c r="R45" s="185">
        <f t="shared" si="5"/>
        <v>1.2575932914046122</v>
      </c>
      <c r="S45" s="185">
        <f t="shared" si="5"/>
        <v>1.2575932914046122</v>
      </c>
      <c r="T45" s="185">
        <f t="shared" si="5"/>
        <v>1.2575932914046122</v>
      </c>
      <c r="U45" s="185">
        <f t="shared" si="5"/>
        <v>1.2575932914046122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1.1578965294097614</v>
      </c>
      <c r="P49" s="185">
        <f t="shared" si="6"/>
        <v>1.1881407309015362</v>
      </c>
      <c r="Q49" s="185">
        <f t="shared" si="6"/>
        <v>1.2237849528285822</v>
      </c>
      <c r="R49" s="185">
        <f t="shared" si="6"/>
        <v>1.2237849528285822</v>
      </c>
      <c r="S49" s="185">
        <f t="shared" si="6"/>
        <v>1.2237849528285822</v>
      </c>
      <c r="T49" s="185">
        <f t="shared" si="6"/>
        <v>1.2237849528285822</v>
      </c>
      <c r="U49" s="185">
        <f t="shared" si="6"/>
        <v>1.2237849528285822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3.0555639758707454E-2</v>
      </c>
      <c r="P51" s="139">
        <f t="shared" si="7"/>
        <v>2.6119951760449345E-2</v>
      </c>
      <c r="Q51" s="139">
        <f t="shared" si="7"/>
        <v>3.0000000000000027E-2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5">
      <c r="V4" s="96"/>
    </row>
    <row r="5" spans="1:22" ht="12.75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5"/>
    <row r="8" spans="1:22" ht="13.5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5"/>
    <row r="11" spans="1:22" ht="12.7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3F33EF2F3BA4BA1068169B005D878" ma:contentTypeVersion="4" ma:contentTypeDescription="Create a new document." ma:contentTypeScope="" ma:versionID="aa0ab9c576694820222fa9c7e3e7ba88">
  <xsd:schema xmlns:xsd="http://www.w3.org/2001/XMLSchema" xmlns:xs="http://www.w3.org/2001/XMLSchema" xmlns:p="http://schemas.microsoft.com/office/2006/metadata/properties" xmlns:ns2="3fa92ce7-63f9-4f1c-89ae-d5f38a88343f" xmlns:ns3="041cf9dd-099b-4ad4-95b1-eaa732a0ad40" targetNamespace="http://schemas.microsoft.com/office/2006/metadata/properties" ma:root="true" ma:fieldsID="bdcdf1fedcd58913bc04d60f96a1de69" ns2:_="" ns3:_="">
    <xsd:import namespace="3fa92ce7-63f9-4f1c-89ae-d5f38a88343f"/>
    <xsd:import namespace="041cf9dd-099b-4ad4-95b1-eaa732a0a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92ce7-63f9-4f1c-89ae-d5f38a883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f9dd-099b-4ad4-95b1-eaa732a0a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D0A03-7310-412A-A6A7-0277B5B7B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8F2EF3-A96F-48D4-958B-D709C47A6F4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a92ce7-63f9-4f1c-89ae-d5f38a88343f"/>
    <ds:schemaRef ds:uri="http://purl.org/dc/elements/1.1/"/>
    <ds:schemaRef ds:uri="http://schemas.microsoft.com/office/2006/metadata/properties"/>
    <ds:schemaRef ds:uri="041cf9dd-099b-4ad4-95b1-eaa732a0ad4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4E0443-4899-4370-BA73-0C6DEE3A9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92ce7-63f9-4f1c-89ae-d5f38a88343f"/>
    <ds:schemaRef ds:uri="041cf9dd-099b-4ad4-95b1-eaa732a0a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2019-01-20T12:38:03Z</dcterms:created>
  <dcterms:modified xsi:type="dcterms:W3CDTF">2019-07-16T13:28:40Z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0x0101000453F33EF2F3BA4BA1068169B005D878</vt:lpwstr>
  </property>
  <property fmtid="{D5CDD505-2E9C-101B-9397-08002B2CF9AE}" pid="3" name="MSIP_Label_0fadc02d-b84c-4fcd-86e1-6d5a6eea3ef1_Enabled">
    <vt:lpwstr>True</vt:lpwstr>
  </property>
  <property fmtid="{D5CDD505-2E9C-101B-9397-08002B2CF9AE}" pid="4" name="MSIP_Label_0fadc02d-b84c-4fcd-86e1-6d5a6eea3ef1_SiteId">
    <vt:lpwstr>92ebd22d-0a9c-4516-a68f-ba966853a8f3</vt:lpwstr>
  </property>
  <property fmtid="{D5CDD505-2E9C-101B-9397-08002B2CF9AE}" pid="5" name="MSIP_Label_0fadc02d-b84c-4fcd-86e1-6d5a6eea3ef1_Owner">
    <vt:lpwstr>lewandow@yw.co.uk</vt:lpwstr>
  </property>
  <property fmtid="{D5CDD505-2E9C-101B-9397-08002B2CF9AE}" pid="6" name="MSIP_Label_0fadc02d-b84c-4fcd-86e1-6d5a6eea3ef1_SetDate">
    <vt:lpwstr>2019-07-16T13:28:29.6718912Z</vt:lpwstr>
  </property>
  <property fmtid="{D5CDD505-2E9C-101B-9397-08002B2CF9AE}" pid="7" name="MSIP_Label_0fadc02d-b84c-4fcd-86e1-6d5a6eea3ef1_Name">
    <vt:lpwstr>Public</vt:lpwstr>
  </property>
  <property fmtid="{D5CDD505-2E9C-101B-9397-08002B2CF9AE}" pid="8" name="MSIP_Label_0fadc02d-b84c-4fcd-86e1-6d5a6eea3ef1_Application">
    <vt:lpwstr>Microsoft Azure Information Protection</vt:lpwstr>
  </property>
  <property fmtid="{D5CDD505-2E9C-101B-9397-08002B2CF9AE}" pid="9" name="MSIP_Label_0fadc02d-b84c-4fcd-86e1-6d5a6eea3ef1_ActionId">
    <vt:lpwstr>651e4787-ec44-42e1-b5d0-44c90e6688e5</vt:lpwstr>
  </property>
  <property fmtid="{D5CDD505-2E9C-101B-9397-08002B2CF9AE}" pid="10" name="MSIP_Label_0fadc02d-b84c-4fcd-86e1-6d5a6eea3ef1_Extended_MSFT_Method">
    <vt:lpwstr>Manual</vt:lpwstr>
  </property>
  <property fmtid="{D5CDD505-2E9C-101B-9397-08002B2CF9AE}" pid="11" name="Sensitivity">
    <vt:lpwstr>Public</vt:lpwstr>
  </property>
</Properties>
</file>