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xr:revisionPtr revIDLastSave="0" documentId="8_{30FD2BC9-1AF4-4575-9371-B532A1DD36B5}" xr6:coauthVersionLast="31" xr6:coauthVersionMax="31" xr10:uidLastSave="{00000000-0000-0000-0000-000000000000}"/>
  <bookViews>
    <workbookView xWindow="0" yWindow="0" windowWidth="25200" windowHeight="11475" activeTab="4" xr2:uid="{00000000-000D-0000-FFFF-FFFF00000000}"/>
  </bookViews>
  <sheets>
    <sheet name="Inputs" sheetId="6" r:id="rId1"/>
    <sheet name="Calcs" sheetId="5" r:id="rId2"/>
    <sheet name="Lists" sheetId="3" r:id="rId3"/>
    <sheet name="PR19 data table&gt;" sheetId="8" r:id="rId4"/>
    <sheet name="R9 - Ofwat" sheetId="7" r:id="rId5"/>
  </sheets>
  <externalReferences>
    <externalReference r:id="rId6"/>
  </externalReferences>
  <definedNames>
    <definedName name="Actual.Customer.Numbers">Inputs!$L$28:$P$33</definedName>
    <definedName name="Actual.Revenue.Collected">Inputs!$L$36:$P$41</definedName>
    <definedName name="Actual.Revenue.Collected.Net">Inputs!$L$52:$P$57</definedName>
    <definedName name="AMP.Years">Lists!$I$3:$U$3</definedName>
    <definedName name="Calendar.Years">Lists!$I$5:$U$5</definedName>
    <definedName name="Customer.List">Lists!$E$12:$E$17</definedName>
    <definedName name="Discount.Rate">Inputs!$I$73</definedName>
    <definedName name="Forecast.Customer.Numbers">Inputs!$L$12:$P$17</definedName>
    <definedName name="Materiality.Threshold">Inputs!$I$72</definedName>
    <definedName name="Modification.Factor">Inputs!$L$63:$P$68</definedName>
    <definedName name="Perc.Recovered.Water">Calcs!$I$40:$U$40</definedName>
    <definedName name="_xlnm.Print_Area" localSheetId="4">'R9 - Ofwat'!$A$1:$M$67</definedName>
    <definedName name="Reforecast.Customer.Numbers">Inputs!$L$20:$P$25</definedName>
    <definedName name="Revenue.Sacrifice">Inputs!$L$44:$P$49</definedName>
  </definedNames>
  <calcPr calcId="179017"/>
</workbook>
</file>

<file path=xl/calcChain.xml><?xml version="1.0" encoding="utf-8"?>
<calcChain xmlns="http://schemas.openxmlformats.org/spreadsheetml/2006/main">
  <c r="C97" i="7" l="1"/>
  <c r="C94" i="7"/>
  <c r="C92" i="7"/>
  <c r="C90" i="7"/>
  <c r="C88" i="7"/>
  <c r="C86" i="7"/>
  <c r="C84" i="7"/>
  <c r="C82" i="7"/>
  <c r="C80" i="7"/>
  <c r="Y67" i="7"/>
  <c r="R67" i="7"/>
  <c r="Z63" i="7"/>
  <c r="R63" i="7"/>
  <c r="L51" i="7"/>
  <c r="K51" i="7"/>
  <c r="J51" i="7"/>
  <c r="I51" i="7"/>
  <c r="H51" i="7"/>
  <c r="L50" i="7"/>
  <c r="K50" i="7"/>
  <c r="J50" i="7"/>
  <c r="I50" i="7"/>
  <c r="H50" i="7"/>
  <c r="L49" i="7"/>
  <c r="K49" i="7"/>
  <c r="J49" i="7"/>
  <c r="I49" i="7"/>
  <c r="H49" i="7"/>
  <c r="L48" i="7"/>
  <c r="K48" i="7"/>
  <c r="J48" i="7"/>
  <c r="I48" i="7"/>
  <c r="H48" i="7"/>
  <c r="L47" i="7"/>
  <c r="K47" i="7"/>
  <c r="J47" i="7"/>
  <c r="I47" i="7"/>
  <c r="H47" i="7"/>
  <c r="L46" i="7"/>
  <c r="K46" i="7"/>
  <c r="J46" i="7"/>
  <c r="I46" i="7"/>
  <c r="H46" i="7"/>
  <c r="R43" i="7"/>
  <c r="R42" i="7"/>
  <c r="Y41" i="7"/>
  <c r="X41" i="7"/>
  <c r="W41" i="7"/>
  <c r="V41" i="7"/>
  <c r="R41" i="7" s="1"/>
  <c r="U41" i="7"/>
  <c r="R40" i="7"/>
  <c r="R39" i="7"/>
  <c r="Y38" i="7"/>
  <c r="X38" i="7"/>
  <c r="W38" i="7"/>
  <c r="V38" i="7"/>
  <c r="U38" i="7"/>
  <c r="R35" i="7"/>
  <c r="R34" i="7"/>
  <c r="Y33" i="7"/>
  <c r="X33" i="7"/>
  <c r="W33" i="7"/>
  <c r="R33" i="7"/>
  <c r="R32" i="7"/>
  <c r="R31" i="7"/>
  <c r="Y30" i="7"/>
  <c r="X30" i="7"/>
  <c r="R30" i="7" s="1"/>
  <c r="W30" i="7"/>
  <c r="R27" i="7"/>
  <c r="R26" i="7"/>
  <c r="Y25" i="7"/>
  <c r="X25" i="7"/>
  <c r="W25" i="7"/>
  <c r="R25" i="7" s="1"/>
  <c r="R24" i="7"/>
  <c r="R23" i="7"/>
  <c r="Y22" i="7"/>
  <c r="X22" i="7"/>
  <c r="W22" i="7"/>
  <c r="R19" i="7"/>
  <c r="R18" i="7"/>
  <c r="Y17" i="7"/>
  <c r="X17" i="7"/>
  <c r="W17" i="7"/>
  <c r="V17" i="7"/>
  <c r="R17" i="7" s="1"/>
  <c r="U17" i="7"/>
  <c r="R16" i="7"/>
  <c r="R15" i="7"/>
  <c r="Y14" i="7"/>
  <c r="X14" i="7"/>
  <c r="W14" i="7"/>
  <c r="V14" i="7"/>
  <c r="U14" i="7"/>
  <c r="E74" i="5"/>
  <c r="E73" i="5"/>
  <c r="E72" i="5"/>
  <c r="E71" i="5"/>
  <c r="E70" i="5"/>
  <c r="E69" i="5"/>
  <c r="E63" i="5"/>
  <c r="E62" i="5"/>
  <c r="E61" i="5"/>
  <c r="E60" i="5"/>
  <c r="E59" i="5"/>
  <c r="E58" i="5"/>
  <c r="M54" i="5"/>
  <c r="E54" i="5"/>
  <c r="L53" i="5"/>
  <c r="E53" i="5"/>
  <c r="E52" i="5"/>
  <c r="E51" i="5"/>
  <c r="E50" i="5"/>
  <c r="P49" i="5"/>
  <c r="E49" i="5"/>
  <c r="E45" i="5"/>
  <c r="E44" i="5"/>
  <c r="E43" i="5"/>
  <c r="E42" i="5"/>
  <c r="E41" i="5"/>
  <c r="E40" i="5"/>
  <c r="E34" i="5"/>
  <c r="E33" i="5"/>
  <c r="E32" i="5"/>
  <c r="E31" i="5"/>
  <c r="E30" i="5"/>
  <c r="E29" i="5"/>
  <c r="E25" i="5"/>
  <c r="E24" i="5"/>
  <c r="E23" i="5"/>
  <c r="E22" i="5"/>
  <c r="E21" i="5"/>
  <c r="E20" i="5"/>
  <c r="E16" i="5"/>
  <c r="E15" i="5"/>
  <c r="E14" i="5"/>
  <c r="E13" i="5"/>
  <c r="E12" i="5"/>
  <c r="O11" i="5"/>
  <c r="E11" i="5"/>
  <c r="U5" i="5"/>
  <c r="T5" i="5"/>
  <c r="S5" i="5"/>
  <c r="R5" i="5"/>
  <c r="Q5" i="5"/>
  <c r="P5" i="5"/>
  <c r="O5" i="5"/>
  <c r="N5" i="5"/>
  <c r="M5" i="5"/>
  <c r="L5" i="5"/>
  <c r="K5" i="5"/>
  <c r="J5" i="5"/>
  <c r="I5" i="5"/>
  <c r="U3" i="5"/>
  <c r="T3" i="5"/>
  <c r="S3" i="5"/>
  <c r="R3" i="5"/>
  <c r="Q3" i="5"/>
  <c r="P3" i="5"/>
  <c r="O3" i="5"/>
  <c r="N3" i="5"/>
  <c r="M3" i="5"/>
  <c r="L3" i="5"/>
  <c r="K3" i="5"/>
  <c r="J3" i="5"/>
  <c r="I3" i="5"/>
  <c r="I73" i="6"/>
  <c r="I72" i="6"/>
  <c r="P68" i="6"/>
  <c r="O68" i="6"/>
  <c r="N68" i="6"/>
  <c r="M68" i="6"/>
  <c r="L68" i="6"/>
  <c r="E68" i="6"/>
  <c r="P67" i="6"/>
  <c r="O67" i="6"/>
  <c r="N67" i="6"/>
  <c r="M67" i="6"/>
  <c r="L67" i="6"/>
  <c r="E67" i="6"/>
  <c r="P66" i="6"/>
  <c r="O66" i="6"/>
  <c r="N66" i="6"/>
  <c r="M66" i="6"/>
  <c r="L66" i="6"/>
  <c r="E66" i="6"/>
  <c r="P65" i="6"/>
  <c r="O65" i="6"/>
  <c r="N65" i="6"/>
  <c r="M65" i="6"/>
  <c r="L65" i="6"/>
  <c r="E65" i="6"/>
  <c r="P64" i="6"/>
  <c r="O64" i="6"/>
  <c r="N64" i="6"/>
  <c r="M64" i="6"/>
  <c r="L64" i="6"/>
  <c r="E64" i="6"/>
  <c r="P63" i="6"/>
  <c r="O63" i="6"/>
  <c r="N63" i="6"/>
  <c r="M63" i="6"/>
  <c r="L63" i="6"/>
  <c r="E63" i="6"/>
  <c r="M57" i="6"/>
  <c r="E57" i="6"/>
  <c r="O56" i="6"/>
  <c r="O53" i="5" s="1"/>
  <c r="E56" i="6"/>
  <c r="E55" i="6"/>
  <c r="O54" i="6"/>
  <c r="O51" i="5" s="1"/>
  <c r="M54" i="6"/>
  <c r="M51" i="5" s="1"/>
  <c r="E54" i="6"/>
  <c r="M53" i="6"/>
  <c r="M50" i="5" s="1"/>
  <c r="E53" i="6"/>
  <c r="E52" i="6"/>
  <c r="P49" i="6"/>
  <c r="O49" i="6"/>
  <c r="N49" i="6"/>
  <c r="M49" i="6"/>
  <c r="L49" i="6"/>
  <c r="E49" i="6"/>
  <c r="P48" i="6"/>
  <c r="O48" i="6"/>
  <c r="N48" i="6"/>
  <c r="M48" i="6"/>
  <c r="L48" i="6"/>
  <c r="E48" i="6"/>
  <c r="P47" i="6"/>
  <c r="O47" i="6"/>
  <c r="N47" i="6"/>
  <c r="M47" i="6"/>
  <c r="L47" i="6"/>
  <c r="E47" i="6"/>
  <c r="P46" i="6"/>
  <c r="O46" i="6"/>
  <c r="N46" i="6"/>
  <c r="M46" i="6"/>
  <c r="L46" i="6"/>
  <c r="E46" i="6"/>
  <c r="P45" i="6"/>
  <c r="O45" i="6"/>
  <c r="N45" i="6"/>
  <c r="M45" i="6"/>
  <c r="L45" i="6"/>
  <c r="E45" i="6"/>
  <c r="P44" i="6"/>
  <c r="O44" i="6"/>
  <c r="N44" i="6"/>
  <c r="M44" i="6"/>
  <c r="L44" i="6"/>
  <c r="E44" i="6"/>
  <c r="P41" i="6"/>
  <c r="P57" i="6" s="1"/>
  <c r="P54" i="5" s="1"/>
  <c r="O41" i="6"/>
  <c r="O57" i="6" s="1"/>
  <c r="O54" i="5" s="1"/>
  <c r="N41" i="6"/>
  <c r="N57" i="6" s="1"/>
  <c r="N54" i="5" s="1"/>
  <c r="M41" i="6"/>
  <c r="L41" i="6"/>
  <c r="L57" i="6" s="1"/>
  <c r="L54" i="5" s="1"/>
  <c r="E41" i="6"/>
  <c r="P40" i="6"/>
  <c r="P56" i="6" s="1"/>
  <c r="P53" i="5" s="1"/>
  <c r="O40" i="6"/>
  <c r="N40" i="6"/>
  <c r="N56" i="6" s="1"/>
  <c r="N53" i="5" s="1"/>
  <c r="M40" i="6"/>
  <c r="M56" i="6" s="1"/>
  <c r="M53" i="5" s="1"/>
  <c r="L40" i="6"/>
  <c r="L56" i="6" s="1"/>
  <c r="E40" i="6"/>
  <c r="P39" i="6"/>
  <c r="P55" i="6" s="1"/>
  <c r="P52" i="5" s="1"/>
  <c r="O39" i="6"/>
  <c r="O55" i="6" s="1"/>
  <c r="O52" i="5" s="1"/>
  <c r="N39" i="6"/>
  <c r="N55" i="6" s="1"/>
  <c r="N52" i="5" s="1"/>
  <c r="M39" i="6"/>
  <c r="M55" i="6" s="1"/>
  <c r="M52" i="5" s="1"/>
  <c r="L39" i="6"/>
  <c r="L55" i="6" s="1"/>
  <c r="L52" i="5" s="1"/>
  <c r="E39" i="6"/>
  <c r="P38" i="6"/>
  <c r="P54" i="6" s="1"/>
  <c r="P51" i="5" s="1"/>
  <c r="O38" i="6"/>
  <c r="N38" i="6"/>
  <c r="N54" i="6" s="1"/>
  <c r="N51" i="5" s="1"/>
  <c r="M38" i="6"/>
  <c r="L38" i="6"/>
  <c r="L54" i="6" s="1"/>
  <c r="L51" i="5" s="1"/>
  <c r="E38" i="6"/>
  <c r="P37" i="6"/>
  <c r="P53" i="6" s="1"/>
  <c r="P50" i="5" s="1"/>
  <c r="O37" i="6"/>
  <c r="O53" i="6" s="1"/>
  <c r="O50" i="5" s="1"/>
  <c r="N37" i="6"/>
  <c r="N53" i="6" s="1"/>
  <c r="N50" i="5" s="1"/>
  <c r="M37" i="6"/>
  <c r="L37" i="6"/>
  <c r="L53" i="6" s="1"/>
  <c r="L50" i="5" s="1"/>
  <c r="E37" i="6"/>
  <c r="P36" i="6"/>
  <c r="P52" i="6" s="1"/>
  <c r="O36" i="6"/>
  <c r="O52" i="6" s="1"/>
  <c r="O49" i="5" s="1"/>
  <c r="N36" i="6"/>
  <c r="N52" i="6" s="1"/>
  <c r="N49" i="5" s="1"/>
  <c r="M36" i="6"/>
  <c r="M52" i="6" s="1"/>
  <c r="M49" i="5" s="1"/>
  <c r="M55" i="5" s="1"/>
  <c r="L36" i="6"/>
  <c r="L52" i="6" s="1"/>
  <c r="L49" i="5" s="1"/>
  <c r="L55" i="5" s="1"/>
  <c r="E36" i="6"/>
  <c r="P33" i="6"/>
  <c r="P16" i="5" s="1"/>
  <c r="O33" i="6"/>
  <c r="N33" i="6"/>
  <c r="M33" i="6"/>
  <c r="M16" i="5" s="1"/>
  <c r="L33" i="6"/>
  <c r="L16" i="5" s="1"/>
  <c r="E33" i="6"/>
  <c r="P32" i="6"/>
  <c r="O32" i="6"/>
  <c r="O15" i="5" s="1"/>
  <c r="N32" i="6"/>
  <c r="N15" i="5" s="1"/>
  <c r="M32" i="6"/>
  <c r="L32" i="6"/>
  <c r="E32" i="6"/>
  <c r="P31" i="6"/>
  <c r="P14" i="5" s="1"/>
  <c r="O31" i="6"/>
  <c r="N31" i="6"/>
  <c r="M31" i="6"/>
  <c r="M14" i="5" s="1"/>
  <c r="L31" i="6"/>
  <c r="L14" i="5" s="1"/>
  <c r="E31" i="6"/>
  <c r="P30" i="6"/>
  <c r="O30" i="6"/>
  <c r="O13" i="5" s="1"/>
  <c r="N30" i="6"/>
  <c r="N13" i="5" s="1"/>
  <c r="M30" i="6"/>
  <c r="L30" i="6"/>
  <c r="E30" i="6"/>
  <c r="P29" i="6"/>
  <c r="P12" i="5" s="1"/>
  <c r="O29" i="6"/>
  <c r="N29" i="6"/>
  <c r="M29" i="6"/>
  <c r="M12" i="5" s="1"/>
  <c r="L29" i="6"/>
  <c r="L12" i="5" s="1"/>
  <c r="E29" i="6"/>
  <c r="P28" i="6"/>
  <c r="O28" i="6"/>
  <c r="N28" i="6"/>
  <c r="N11" i="5" s="1"/>
  <c r="M28" i="6"/>
  <c r="M11" i="5" s="1"/>
  <c r="L28" i="6"/>
  <c r="E28" i="6"/>
  <c r="P25" i="6"/>
  <c r="P45" i="5" s="1"/>
  <c r="P63" i="5" s="1"/>
  <c r="O25" i="6"/>
  <c r="O45" i="5" s="1"/>
  <c r="O63" i="5" s="1"/>
  <c r="N25" i="6"/>
  <c r="M25" i="6"/>
  <c r="L25" i="6"/>
  <c r="L25" i="5" s="1"/>
  <c r="E25" i="6"/>
  <c r="P24" i="6"/>
  <c r="O24" i="6"/>
  <c r="N24" i="6"/>
  <c r="N44" i="5" s="1"/>
  <c r="N62" i="5" s="1"/>
  <c r="M24" i="6"/>
  <c r="M44" i="5" s="1"/>
  <c r="M62" i="5" s="1"/>
  <c r="L24" i="6"/>
  <c r="E24" i="6"/>
  <c r="P23" i="6"/>
  <c r="P43" i="5" s="1"/>
  <c r="P61" i="5" s="1"/>
  <c r="O23" i="6"/>
  <c r="O43" i="5" s="1"/>
  <c r="O61" i="5" s="1"/>
  <c r="N23" i="6"/>
  <c r="M23" i="6"/>
  <c r="L23" i="6"/>
  <c r="L43" i="5" s="1"/>
  <c r="L61" i="5" s="1"/>
  <c r="E23" i="6"/>
  <c r="P22" i="6"/>
  <c r="O22" i="6"/>
  <c r="N22" i="6"/>
  <c r="N42" i="5" s="1"/>
  <c r="N60" i="5" s="1"/>
  <c r="M22" i="6"/>
  <c r="M42" i="5" s="1"/>
  <c r="M60" i="5" s="1"/>
  <c r="L22" i="6"/>
  <c r="E22" i="6"/>
  <c r="P21" i="6"/>
  <c r="P21" i="5" s="1"/>
  <c r="O21" i="6"/>
  <c r="O41" i="5" s="1"/>
  <c r="O59" i="5" s="1"/>
  <c r="N21" i="6"/>
  <c r="M21" i="6"/>
  <c r="L21" i="6"/>
  <c r="L41" i="5" s="1"/>
  <c r="L59" i="5" s="1"/>
  <c r="E21" i="6"/>
  <c r="P20" i="6"/>
  <c r="O20" i="6"/>
  <c r="N20" i="6"/>
  <c r="N40" i="5" s="1"/>
  <c r="M20" i="6"/>
  <c r="M40" i="5" s="1"/>
  <c r="L20" i="6"/>
  <c r="E20" i="6"/>
  <c r="P17" i="6"/>
  <c r="O17" i="6"/>
  <c r="N17" i="6"/>
  <c r="M17" i="6"/>
  <c r="L17" i="6"/>
  <c r="E17" i="6"/>
  <c r="P16" i="6"/>
  <c r="O16" i="6"/>
  <c r="N16" i="6"/>
  <c r="M16" i="6"/>
  <c r="L16" i="6"/>
  <c r="E16" i="6"/>
  <c r="P15" i="6"/>
  <c r="O15" i="6"/>
  <c r="N15" i="6"/>
  <c r="M15" i="6"/>
  <c r="L15" i="6"/>
  <c r="E15" i="6"/>
  <c r="P14" i="6"/>
  <c r="O14" i="6"/>
  <c r="N14" i="6"/>
  <c r="M14" i="6"/>
  <c r="L14" i="6"/>
  <c r="E14" i="6"/>
  <c r="P13" i="6"/>
  <c r="O13" i="6"/>
  <c r="N13" i="6"/>
  <c r="M13" i="6"/>
  <c r="L13" i="6"/>
  <c r="E13" i="6"/>
  <c r="P12" i="6"/>
  <c r="O12" i="6"/>
  <c r="N12" i="6"/>
  <c r="M12" i="6"/>
  <c r="L12" i="6"/>
  <c r="E12" i="6"/>
  <c r="U5" i="6"/>
  <c r="T5" i="6"/>
  <c r="S5" i="6"/>
  <c r="R5" i="6"/>
  <c r="Q5" i="6"/>
  <c r="P5" i="6"/>
  <c r="O5" i="6"/>
  <c r="N5" i="6"/>
  <c r="M5" i="6"/>
  <c r="L5" i="6"/>
  <c r="K5" i="6"/>
  <c r="J5" i="6"/>
  <c r="I5" i="6"/>
  <c r="U3" i="6"/>
  <c r="T3" i="6"/>
  <c r="S3" i="6"/>
  <c r="R3" i="6"/>
  <c r="Q3" i="6"/>
  <c r="P3" i="6"/>
  <c r="O3" i="6"/>
  <c r="N3" i="6"/>
  <c r="M3" i="6"/>
  <c r="L3" i="6"/>
  <c r="K3" i="6"/>
  <c r="J3" i="6"/>
  <c r="I3" i="6"/>
  <c r="M58" i="5" l="1"/>
  <c r="M46" i="5"/>
  <c r="P30" i="5"/>
  <c r="L32" i="5"/>
  <c r="L72" i="5" s="1"/>
  <c r="L34" i="5"/>
  <c r="L74" i="5" s="1"/>
  <c r="N55" i="5"/>
  <c r="P55" i="5"/>
  <c r="N58" i="5"/>
  <c r="L30" i="5"/>
  <c r="L70" i="5" s="1"/>
  <c r="P34" i="5"/>
  <c r="P74" i="5" s="1"/>
  <c r="O33" i="5"/>
  <c r="O73" i="5" s="1"/>
  <c r="O55" i="5"/>
  <c r="P41" i="5"/>
  <c r="P59" i="5" s="1"/>
  <c r="O40" i="5"/>
  <c r="O20" i="5"/>
  <c r="M41" i="5"/>
  <c r="M59" i="5" s="1"/>
  <c r="M21" i="5"/>
  <c r="M30" i="5" s="1"/>
  <c r="M70" i="5" s="1"/>
  <c r="O42" i="5"/>
  <c r="O60" i="5" s="1"/>
  <c r="O22" i="5"/>
  <c r="O31" i="5" s="1"/>
  <c r="O71" i="5" s="1"/>
  <c r="M43" i="5"/>
  <c r="M61" i="5" s="1"/>
  <c r="M23" i="5"/>
  <c r="M32" i="5" s="1"/>
  <c r="M72" i="5" s="1"/>
  <c r="O44" i="5"/>
  <c r="O62" i="5" s="1"/>
  <c r="O24" i="5"/>
  <c r="M45" i="5"/>
  <c r="M63" i="5" s="1"/>
  <c r="M25" i="5"/>
  <c r="M34" i="5" s="1"/>
  <c r="M74" i="5" s="1"/>
  <c r="L23" i="5"/>
  <c r="M24" i="5"/>
  <c r="O25" i="5"/>
  <c r="R22" i="7"/>
  <c r="O29" i="5"/>
  <c r="L45" i="5"/>
  <c r="L63" i="5" s="1"/>
  <c r="L40" i="5"/>
  <c r="L20" i="5"/>
  <c r="P40" i="5"/>
  <c r="P20" i="5"/>
  <c r="N41" i="5"/>
  <c r="N59" i="5" s="1"/>
  <c r="N21" i="5"/>
  <c r="L42" i="5"/>
  <c r="L60" i="5" s="1"/>
  <c r="L22" i="5"/>
  <c r="P42" i="5"/>
  <c r="P60" i="5" s="1"/>
  <c r="P22" i="5"/>
  <c r="N43" i="5"/>
  <c r="N61" i="5" s="1"/>
  <c r="N23" i="5"/>
  <c r="L44" i="5"/>
  <c r="L62" i="5" s="1"/>
  <c r="L24" i="5"/>
  <c r="P44" i="5"/>
  <c r="P62" i="5" s="1"/>
  <c r="P24" i="5"/>
  <c r="N45" i="5"/>
  <c r="N63" i="5" s="1"/>
  <c r="N25" i="5"/>
  <c r="L11" i="5"/>
  <c r="P11" i="5"/>
  <c r="N12" i="5"/>
  <c r="L13" i="5"/>
  <c r="L31" i="5" s="1"/>
  <c r="L71" i="5" s="1"/>
  <c r="P13" i="5"/>
  <c r="N14" i="5"/>
  <c r="N32" i="5" s="1"/>
  <c r="L15" i="5"/>
  <c r="P15" i="5"/>
  <c r="P33" i="5" s="1"/>
  <c r="P73" i="5" s="1"/>
  <c r="N16" i="5"/>
  <c r="L21" i="5"/>
  <c r="M22" i="5"/>
  <c r="O23" i="5"/>
  <c r="N24" i="5"/>
  <c r="N33" i="5" s="1"/>
  <c r="N73" i="5" s="1"/>
  <c r="P25" i="5"/>
  <c r="N20" i="5"/>
  <c r="N29" i="5" s="1"/>
  <c r="O12" i="5"/>
  <c r="O30" i="5" s="1"/>
  <c r="O70" i="5" s="1"/>
  <c r="M13" i="5"/>
  <c r="O14" i="5"/>
  <c r="M15" i="5"/>
  <c r="M33" i="5" s="1"/>
  <c r="M73" i="5" s="1"/>
  <c r="O16" i="5"/>
  <c r="O34" i="5" s="1"/>
  <c r="O74" i="5" s="1"/>
  <c r="M20" i="5"/>
  <c r="O21" i="5"/>
  <c r="N22" i="5"/>
  <c r="N31" i="5" s="1"/>
  <c r="N71" i="5" s="1"/>
  <c r="P23" i="5"/>
  <c r="P32" i="5" s="1"/>
  <c r="P72" i="5" s="1"/>
  <c r="R14" i="7"/>
  <c r="R38" i="7"/>
  <c r="N69" i="5" l="1"/>
  <c r="L58" i="5"/>
  <c r="L64" i="5" s="1"/>
  <c r="L46" i="5"/>
  <c r="O17" i="5"/>
  <c r="N64" i="5"/>
  <c r="N80" i="5" s="1"/>
  <c r="P70" i="5"/>
  <c r="M64" i="5"/>
  <c r="M80" i="5" s="1"/>
  <c r="O32" i="5"/>
  <c r="O72" i="5" s="1"/>
  <c r="N72" i="5"/>
  <c r="P29" i="5"/>
  <c r="P17" i="5"/>
  <c r="P26" i="5"/>
  <c r="O26" i="5"/>
  <c r="N46" i="5"/>
  <c r="N26" i="5"/>
  <c r="L33" i="5"/>
  <c r="L73" i="5" s="1"/>
  <c r="N30" i="5"/>
  <c r="N70" i="5" s="1"/>
  <c r="M26" i="5"/>
  <c r="M31" i="5"/>
  <c r="M71" i="5" s="1"/>
  <c r="N34" i="5"/>
  <c r="N74" i="5" s="1"/>
  <c r="P31" i="5"/>
  <c r="P71" i="5" s="1"/>
  <c r="L17" i="5"/>
  <c r="L29" i="5"/>
  <c r="P58" i="5"/>
  <c r="P64" i="5" s="1"/>
  <c r="P80" i="5" s="1"/>
  <c r="P46" i="5"/>
  <c r="O69" i="5"/>
  <c r="O75" i="5" s="1"/>
  <c r="O89" i="5" s="1"/>
  <c r="P89" i="5" s="1"/>
  <c r="O58" i="5"/>
  <c r="O64" i="5" s="1"/>
  <c r="O80" i="5" s="1"/>
  <c r="O46" i="5"/>
  <c r="M29" i="5"/>
  <c r="N17" i="5"/>
  <c r="L26" i="5"/>
  <c r="M17" i="5"/>
  <c r="M69" i="5" l="1"/>
  <c r="M75" i="5" s="1"/>
  <c r="M87" i="5" s="1"/>
  <c r="N87" i="5" s="1"/>
  <c r="O87" i="5" s="1"/>
  <c r="P87" i="5" s="1"/>
  <c r="M35" i="5"/>
  <c r="P35" i="5"/>
  <c r="P69" i="5"/>
  <c r="P75" i="5" s="1"/>
  <c r="P90" i="5" s="1"/>
  <c r="P66" i="5"/>
  <c r="L80" i="5"/>
  <c r="W80" i="5" s="1"/>
  <c r="N35" i="5"/>
  <c r="N75" i="5"/>
  <c r="N88" i="5" s="1"/>
  <c r="O88" i="5" s="1"/>
  <c r="P88" i="5" s="1"/>
  <c r="O35" i="5"/>
  <c r="L35" i="5"/>
  <c r="L69" i="5"/>
  <c r="L75" i="5" s="1"/>
  <c r="W46" i="5"/>
  <c r="L86" i="5" l="1"/>
  <c r="M86" i="5" s="1"/>
  <c r="N86" i="5" s="1"/>
  <c r="O86" i="5" s="1"/>
  <c r="P86" i="5" s="1"/>
  <c r="P92" i="5" s="1"/>
  <c r="P77" i="5"/>
  <c r="P37" i="5"/>
  <c r="W35" i="5"/>
  <c r="W81" i="5" s="1"/>
  <c r="W82" i="5" s="1"/>
  <c r="P94" i="5" l="1"/>
  <c r="L66" i="7" s="1"/>
  <c r="Y66" i="7" s="1"/>
  <c r="R66" i="7" s="1"/>
</calcChain>
</file>

<file path=xl/sharedStrings.xml><?xml version="1.0" encoding="utf-8"?>
<sst xmlns="http://schemas.openxmlformats.org/spreadsheetml/2006/main" count="528" uniqueCount="222">
  <si>
    <t>2014-15</t>
  </si>
  <si>
    <t>2015-16</t>
  </si>
  <si>
    <t>2016-17</t>
  </si>
  <si>
    <t>2017-18</t>
  </si>
  <si>
    <t>2018-19</t>
  </si>
  <si>
    <t>2019-20</t>
  </si>
  <si>
    <t>2020-21</t>
  </si>
  <si>
    <t>2021-22</t>
  </si>
  <si>
    <t>2022-23</t>
  </si>
  <si>
    <t>2023-24</t>
  </si>
  <si>
    <t>2024-25</t>
  </si>
  <si>
    <t>Year</t>
  </si>
  <si>
    <t>Year number</t>
  </si>
  <si>
    <t>2012-13</t>
  </si>
  <si>
    <t>2013-14</t>
  </si>
  <si>
    <t>Lists</t>
  </si>
  <si>
    <t>AMP.Years</t>
  </si>
  <si>
    <t>Calendar.Years</t>
  </si>
  <si>
    <t>Calendar year</t>
  </si>
  <si>
    <t>End</t>
  </si>
  <si>
    <t>Section</t>
  </si>
  <si>
    <t>Comments in green to explain any rationale that would be helpful</t>
  </si>
  <si>
    <t>Total</t>
  </si>
  <si>
    <t>Example list</t>
  </si>
  <si>
    <t>Actual Inputs</t>
  </si>
  <si>
    <t>Unmetered water and wastewater customer</t>
  </si>
  <si>
    <t>Actual customer numbers</t>
  </si>
  <si>
    <t>Retail Calculations</t>
  </si>
  <si>
    <t>Retail inputs</t>
  </si>
  <si>
    <t>Modification Factor</t>
  </si>
  <si>
    <t>Actual.Customer.Numbers</t>
  </si>
  <si>
    <t>Modification.Factor</t>
  </si>
  <si>
    <t>Actual.Revenue.Collected</t>
  </si>
  <si>
    <t>Customer.List</t>
  </si>
  <si>
    <t>Unmetered wastewater-only customer</t>
  </si>
  <si>
    <t>Unmetered water-only customer</t>
  </si>
  <si>
    <t>Metered water-only customer</t>
  </si>
  <si>
    <t>Metered wastewater-only customer</t>
  </si>
  <si>
    <t>Meterered water and wastewater customer</t>
  </si>
  <si>
    <t>Actual Revenue collected</t>
  </si>
  <si>
    <t>Reforecast customer numbers</t>
  </si>
  <si>
    <t>Reforecast.Customer.Numbers</t>
  </si>
  <si>
    <t>Net Adjustment</t>
  </si>
  <si>
    <t xml:space="preserve">Reconciliation between forecast revenue for customer numbers and adjusted allowed revenue based on actual customer numbers </t>
  </si>
  <si>
    <t>Additional comments column to explain calculation where appropriate</t>
  </si>
  <si>
    <t>Outturn price base</t>
  </si>
  <si>
    <t>Actual revenue collected</t>
  </si>
  <si>
    <t>Revenue expected from reforecast customer numbers</t>
  </si>
  <si>
    <t>Total Net Adjustment</t>
  </si>
  <si>
    <t>0dp</t>
  </si>
  <si>
    <t>£m</t>
  </si>
  <si>
    <t>Materiality Test</t>
  </si>
  <si>
    <t>Financing adjustment</t>
  </si>
  <si>
    <t>Total reward / (penalty) at the end of AMP6</t>
  </si>
  <si>
    <t>Boolean</t>
  </si>
  <si>
    <t>%</t>
  </si>
  <si>
    <t>Materiality threshold</t>
  </si>
  <si>
    <t>Materiality.Threshold</t>
  </si>
  <si>
    <t>Over (+) / Under (-) recovery</t>
  </si>
  <si>
    <t>% (under) / over recovered</t>
  </si>
  <si>
    <t>Total additional/(shortfall of) revenue expected from reforecast customers</t>
  </si>
  <si>
    <t>Is an adjustment required?</t>
  </si>
  <si>
    <t>2015-20</t>
  </si>
  <si>
    <t>1-5</t>
  </si>
  <si>
    <t>Year 1 adjustment</t>
  </si>
  <si>
    <t>Year 3 adjustment</t>
  </si>
  <si>
    <t>Year 4 adjustment</t>
  </si>
  <si>
    <t>Year 2 adjustment</t>
  </si>
  <si>
    <t>Year 5 adjustment</t>
  </si>
  <si>
    <t>Materiality Threshold for Financing Adjustment</t>
  </si>
  <si>
    <t>Discount.Rate</t>
  </si>
  <si>
    <t>Discount Rate</t>
  </si>
  <si>
    <t>Total Net Adjument incl. financing adjustment</t>
  </si>
  <si>
    <t>£ 2dp</t>
  </si>
  <si>
    <t>Additional/(shortfall of) revenue expected from actual compared to reforecast customers</t>
  </si>
  <si>
    <t>Forecast customer numbers</t>
  </si>
  <si>
    <t>Forecast.Customer.Numbers</t>
  </si>
  <si>
    <t>Excess/(Shortfall) of actual over forecast customer numbers</t>
  </si>
  <si>
    <t>Excess/(Shortfall) of reforecast over forecast customer numbers</t>
  </si>
  <si>
    <t>Excess / (shortfall) of reforecast revenue vs actual revenue collected</t>
  </si>
  <si>
    <t>Total excess / (shortfall) of reforecast revenue vs actual revenue collected</t>
  </si>
  <si>
    <t>Revenue sacrifice</t>
  </si>
  <si>
    <t>Revenue.Sacrifice</t>
  </si>
  <si>
    <t>Actual.Revenue.Collected.Net</t>
  </si>
  <si>
    <t>Actual Revenue collected (Net)</t>
  </si>
  <si>
    <t>R9 - PR14 reconciliation of household retail revenue</t>
  </si>
  <si>
    <t>Data validation</t>
  </si>
  <si>
    <t>Line description</t>
  </si>
  <si>
    <t>Item reference</t>
  </si>
  <si>
    <t>Units</t>
  </si>
  <si>
    <t>DPs</t>
  </si>
  <si>
    <t>Price base</t>
  </si>
  <si>
    <t>Calculation, copy or download rule</t>
  </si>
  <si>
    <t>Validation description</t>
  </si>
  <si>
    <t>Completion</t>
  </si>
  <si>
    <t>Completion checks</t>
  </si>
  <si>
    <t>A</t>
  </si>
  <si>
    <t>Please complete all cells in row</t>
  </si>
  <si>
    <t>R9001</t>
  </si>
  <si>
    <t>nr</t>
  </si>
  <si>
    <t>FD14 data pre-populated cell. NB units coverted from 000's to nr.</t>
  </si>
  <si>
    <t>R9001 = R3017 * 1000</t>
  </si>
  <si>
    <t>R9002</t>
  </si>
  <si>
    <t>R9002 = R3019 * 1000</t>
  </si>
  <si>
    <t>R9003</t>
  </si>
  <si>
    <t>R9003 = R3021 * 1000</t>
  </si>
  <si>
    <t>R9004</t>
  </si>
  <si>
    <t>R9004 = R3018 * 1000</t>
  </si>
  <si>
    <t>R9005</t>
  </si>
  <si>
    <t>R9005 = R3020 * 1000</t>
  </si>
  <si>
    <t>Metered water and wastewater customer</t>
  </si>
  <si>
    <t>R9006</t>
  </si>
  <si>
    <t>R9006 = R3022 * 1000</t>
  </si>
  <si>
    <t>B</t>
  </si>
  <si>
    <t>R9007</t>
  </si>
  <si>
    <t>R9008</t>
  </si>
  <si>
    <t>R9009</t>
  </si>
  <si>
    <t>R9010</t>
  </si>
  <si>
    <t>R9011</t>
  </si>
  <si>
    <t>R9012</t>
  </si>
  <si>
    <t>C</t>
  </si>
  <si>
    <t>R9013</t>
  </si>
  <si>
    <t>APR data pre-populated. NB units coverted from 000's to nr.</t>
  </si>
  <si>
    <t>R9013 = R3017 * 1000</t>
  </si>
  <si>
    <t>R9014</t>
  </si>
  <si>
    <t>R9014 = R3019 * 1000</t>
  </si>
  <si>
    <t>R9015</t>
  </si>
  <si>
    <t>R9015 = R3021 * 1000</t>
  </si>
  <si>
    <t>R9016</t>
  </si>
  <si>
    <t>R9016 = R3018 * 1000</t>
  </si>
  <si>
    <t>R9017</t>
  </si>
  <si>
    <t>R9017 = R3020 * 1000</t>
  </si>
  <si>
    <t>R9018</t>
  </si>
  <si>
    <t>R9018 = R3022 * 1000</t>
  </si>
  <si>
    <t>D</t>
  </si>
  <si>
    <t>R3017RR</t>
  </si>
  <si>
    <t>Outturn (nominal)</t>
  </si>
  <si>
    <t>APR data pre-populated</t>
  </si>
  <si>
    <t>R3019RR</t>
  </si>
  <si>
    <t>R3021RR</t>
  </si>
  <si>
    <t>R3018RR</t>
  </si>
  <si>
    <t>R3020RR</t>
  </si>
  <si>
    <t>R3022RR</t>
  </si>
  <si>
    <t>E</t>
  </si>
  <si>
    <t>R9025</t>
  </si>
  <si>
    <t>R9026</t>
  </si>
  <si>
    <t>R9027</t>
  </si>
  <si>
    <t>R9028</t>
  </si>
  <si>
    <t>R9029</t>
  </si>
  <si>
    <t>R9030</t>
  </si>
  <si>
    <t>F</t>
  </si>
  <si>
    <t>Actual revenue collected (net)</t>
  </si>
  <si>
    <t>R9031</t>
  </si>
  <si>
    <t>R9032</t>
  </si>
  <si>
    <t>R9033</t>
  </si>
  <si>
    <t>R9034</t>
  </si>
  <si>
    <t>R9035</t>
  </si>
  <si>
    <t>R9036</t>
  </si>
  <si>
    <t>G</t>
  </si>
  <si>
    <t>Modification factor</t>
  </si>
  <si>
    <t>C00739_A001</t>
  </si>
  <si>
    <t>£</t>
  </si>
  <si>
    <t>FD 14 data pre-populated cell</t>
  </si>
  <si>
    <t>C00740_A001</t>
  </si>
  <si>
    <t>C00741_A001</t>
  </si>
  <si>
    <t>C00736_A001</t>
  </si>
  <si>
    <t>C00737_A001</t>
  </si>
  <si>
    <t>C00738_A001</t>
  </si>
  <si>
    <t>H</t>
  </si>
  <si>
    <t>Materiality threshold for financing adjustment</t>
  </si>
  <si>
    <t>R9043</t>
  </si>
  <si>
    <t>PR14 reconciliation rulebook specifies value. Generic</t>
  </si>
  <si>
    <t>R9044</t>
  </si>
  <si>
    <t>I</t>
  </si>
  <si>
    <t>Residential retail revenue adjustment at the end of AMP6</t>
  </si>
  <si>
    <t>R9045</t>
  </si>
  <si>
    <t>Output item from household retail revenue reconciliation model Calc sheet row 94</t>
  </si>
  <si>
    <t>Residential retail revenue adjustment at 2017-18 FYA CPIH deflated price base</t>
  </si>
  <si>
    <t>R9046</t>
  </si>
  <si>
    <t>2017-18 FYA (CPIH deflated)</t>
  </si>
  <si>
    <t>Output item from revenue adjustments model.</t>
  </si>
  <si>
    <t>KEY</t>
  </si>
  <si>
    <t>Input</t>
  </si>
  <si>
    <t>Copy</t>
  </si>
  <si>
    <t>Calculation</t>
  </si>
  <si>
    <t>Pre populated</t>
  </si>
  <si>
    <t>R9 guidance and line definitions</t>
  </si>
  <si>
    <t>This table contains the inputs used for populating the household retail revenue reconciliation model and the penalties arising as calculated by the household retail revenue reconciliation model. The household retail revenue reconciliation model calculates in outturn (nominal) prices and is converted to 2017-18 prices in the revenue adjustments model.
We expect companies to publish their populated household retail revenue reconciliation models with associated explanation with the regulatory accounts reporting in July 2018.</t>
  </si>
  <si>
    <t>Line</t>
  </si>
  <si>
    <t>Definition</t>
  </si>
  <si>
    <t>Block A</t>
  </si>
  <si>
    <t>1-6</t>
  </si>
  <si>
    <t>Forecast customer numbers as set out in the PR14 final determination company specific appendix.</t>
  </si>
  <si>
    <t>Block B</t>
  </si>
  <si>
    <t>7-12</t>
  </si>
  <si>
    <t>Reforecast customer numbers for each customer type at the beginning of each year from company regulatory reporting.</t>
  </si>
  <si>
    <t>Block C</t>
  </si>
  <si>
    <t>13-18</t>
  </si>
  <si>
    <t>Actual customer numbers for each customer type each year from company regulatory reporting. Number of customers – RAG Proforma 2F.</t>
  </si>
  <si>
    <t>Block D</t>
  </si>
  <si>
    <t>19-24</t>
  </si>
  <si>
    <t xml:space="preserve">The revenue that each company actually collected per customer type from company regulatory reporting. Retail revenue per customer type – RAG Proforma 2F.
</t>
  </si>
  <si>
    <t>Block E</t>
  </si>
  <si>
    <t>25-30</t>
  </si>
  <si>
    <t>Revenue sacrifice. Revenue voluntarily foregone by companies, for example through customer discounts from company regulatory reporting.</t>
  </si>
  <si>
    <t>Block F</t>
  </si>
  <si>
    <t>31-36</t>
  </si>
  <si>
    <t>Actual revenue collected (Net). The revenue that each company actually collected per customer type less any forgone revenue. Calculated.</t>
  </si>
  <si>
    <t>Block G</t>
  </si>
  <si>
    <t>37-42</t>
  </si>
  <si>
    <t>Modification Factors. Each company has a specific modification factor for each customer type each year from PR14 final determination company specific appendix.</t>
  </si>
  <si>
    <t>Block H</t>
  </si>
  <si>
    <t>43</t>
  </si>
  <si>
    <t>Materiality threshold is specified at 2% of revenue expected from actual customers from AMP6.</t>
  </si>
  <si>
    <t>44</t>
  </si>
  <si>
    <t>The discount rate used to provide a financing adjustment for the time value of money of the incentive reward / penalty. Input to be defined at PR19, if required. This may be required if the materiality threshold is exceeded.</t>
  </si>
  <si>
    <t>Block I</t>
  </si>
  <si>
    <t>45</t>
  </si>
  <si>
    <t>The total revenue adjustment for household retail due to differences in actual and forecast customer numbers and differences in revenue per customer type. Output item from household retail revenue reconciliation model as appears on the Calc sheet.</t>
  </si>
  <si>
    <t>46</t>
  </si>
  <si>
    <t>Output item from revenue adjustments model. The value entered is prior to profiling.</t>
  </si>
  <si>
    <t>Yorkshire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</si>
</sst>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_);\(#,##0\);\-_)"/>
    <numFmt numFmtId="165" formatCode="#,##0.00_);\(#,##0.00\);\-_)"/>
    <numFmt numFmtId="166" formatCode="#,##0.000_);\(#,##0.000\);\-_)"/>
    <numFmt numFmtId="167" formatCode="0%;\(0%\)"/>
    <numFmt numFmtId="168" formatCode="0.000"/>
    <numFmt numFmtId="169" formatCode="#,##0%_);\(#,##0%\);\-_)"/>
  </numFmts>
  <fonts count="75">
    <font>
      <sz val="10"/>
      <color theme="1"/>
      <name val="Calibri"/>
      <family val="2"/>
      <scheme val="minor"/>
    </font>
    <font>
      <sz val="11"/>
      <color theme="1"/>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Calibri"/>
      <family val="2"/>
      <scheme val="minor"/>
    </font>
    <font>
      <sz val="10"/>
      <color theme="0"/>
      <name val="Calibri"/>
      <family val="2"/>
      <scheme val="minor"/>
    </font>
    <font>
      <sz val="10"/>
      <color rgb="FF9C0006"/>
      <name val="Calibri"/>
      <family val="2"/>
      <scheme val="minor"/>
    </font>
    <font>
      <sz val="9"/>
      <color theme="0" tint="-0.499984740745262"/>
      <name val="Arial"/>
      <family val="2"/>
    </font>
    <font>
      <b/>
      <sz val="12"/>
      <color indexed="63"/>
      <name val="Arial"/>
      <family val="2"/>
    </font>
    <font>
      <b/>
      <sz val="11"/>
      <color indexed="28"/>
      <name val="Arial"/>
      <family val="2"/>
    </font>
    <font>
      <b/>
      <sz val="15"/>
      <color rgb="FF602320"/>
      <name val="Arial"/>
      <family val="2"/>
    </font>
    <font>
      <b/>
      <sz val="13"/>
      <color rgb="FFA32020"/>
      <name val="Arial"/>
      <family val="2"/>
    </font>
    <font>
      <b/>
      <sz val="11"/>
      <color rgb="FFA32020"/>
      <name val="Arial"/>
      <family val="2"/>
    </font>
    <font>
      <sz val="9"/>
      <name val="Arial"/>
      <family val="2"/>
    </font>
    <font>
      <i/>
      <sz val="8"/>
      <color indexed="8"/>
      <name val="Arial"/>
      <family val="2"/>
    </font>
    <font>
      <sz val="10"/>
      <name val="Arial"/>
      <family val="2"/>
    </font>
    <font>
      <i/>
      <sz val="8"/>
      <name val="Arial"/>
      <family val="2"/>
    </font>
    <font>
      <b/>
      <sz val="8"/>
      <color indexed="24"/>
      <name val="Arial"/>
      <family val="2"/>
    </font>
    <font>
      <sz val="8"/>
      <name val="Arial"/>
      <family val="2"/>
    </font>
    <font>
      <b/>
      <sz val="9"/>
      <color indexed="24"/>
      <name val="Arial"/>
      <family val="2"/>
    </font>
    <font>
      <b/>
      <sz val="11"/>
      <color indexed="24"/>
      <name val="Arial"/>
      <family val="2"/>
    </font>
    <font>
      <b/>
      <sz val="10"/>
      <color rgb="FFFA7D00"/>
      <name val="Calibri"/>
      <family val="2"/>
      <scheme val="minor"/>
    </font>
    <font>
      <b/>
      <sz val="10"/>
      <color theme="0"/>
      <name val="Calibri"/>
      <family val="2"/>
      <scheme val="minor"/>
    </font>
    <font>
      <i/>
      <sz val="10"/>
      <color rgb="FF7F7F7F"/>
      <name val="Calibri"/>
      <family val="2"/>
      <scheme val="minor"/>
    </font>
    <font>
      <b/>
      <sz val="10"/>
      <color rgb="FF333333"/>
      <name val="Calibri"/>
      <family val="2"/>
      <scheme val="minor"/>
    </font>
    <font>
      <sz val="10"/>
      <color rgb="FF006100"/>
      <name val="Calibri"/>
      <family val="2"/>
      <scheme val="minor"/>
    </font>
    <font>
      <b/>
      <sz val="15"/>
      <color theme="3"/>
      <name val="Arial"/>
      <family val="2"/>
    </font>
    <font>
      <b/>
      <sz val="13"/>
      <color theme="3"/>
      <name val="Arial"/>
      <family val="2"/>
    </font>
    <font>
      <b/>
      <sz val="11"/>
      <color theme="3"/>
      <name val="Arial"/>
      <family val="2"/>
    </font>
    <font>
      <sz val="10"/>
      <name val="Calibri"/>
      <family val="2"/>
      <scheme val="minor"/>
    </font>
    <font>
      <sz val="10"/>
      <color rgb="FF3F3F76"/>
      <name val="Calibri"/>
      <family val="2"/>
      <scheme val="minor"/>
    </font>
    <font>
      <sz val="10"/>
      <color rgb="FFFA7D00"/>
      <name val="Calibri"/>
      <family val="2"/>
      <scheme val="minor"/>
    </font>
    <font>
      <sz val="10"/>
      <color rgb="FF9C6500"/>
      <name val="Calibri"/>
      <family val="2"/>
      <scheme val="minor"/>
    </font>
    <font>
      <b/>
      <sz val="10"/>
      <name val="Calibri"/>
      <family val="2"/>
      <scheme val="minor"/>
    </font>
    <font>
      <sz val="10"/>
      <color theme="1"/>
      <name val="Arial"/>
      <family val="2"/>
    </font>
    <font>
      <b/>
      <sz val="10"/>
      <color rgb="FF3F3F3F"/>
      <name val="Calibri"/>
      <family val="2"/>
      <scheme val="minor"/>
    </font>
    <font>
      <b/>
      <sz val="10"/>
      <color theme="1"/>
      <name val="Calibri"/>
      <family val="2"/>
      <scheme val="minor"/>
    </font>
    <font>
      <sz val="10"/>
      <color rgb="FFFF0000"/>
      <name val="Calibri"/>
      <family val="2"/>
      <scheme val="minor"/>
    </font>
    <font>
      <b/>
      <sz val="20"/>
      <color indexed="9"/>
      <name val="Arial"/>
      <family val="2"/>
    </font>
    <font>
      <b/>
      <sz val="10"/>
      <color indexed="18"/>
      <name val="Arial"/>
      <family val="2"/>
    </font>
    <font>
      <b/>
      <sz val="10"/>
      <color theme="0"/>
      <name val="Arial"/>
      <family val="2"/>
    </font>
    <font>
      <b/>
      <sz val="10"/>
      <color theme="1"/>
      <name val="Arial"/>
      <family val="2"/>
    </font>
    <font>
      <b/>
      <sz val="10"/>
      <name val="Arial"/>
      <family val="2"/>
    </font>
    <font>
      <sz val="11"/>
      <name val="Arial"/>
      <family val="2"/>
    </font>
    <font>
      <b/>
      <sz val="11"/>
      <name val="Arial"/>
      <family val="2"/>
    </font>
    <font>
      <i/>
      <sz val="10"/>
      <color theme="1"/>
      <name val="Arial"/>
      <family val="2"/>
    </font>
    <font>
      <sz val="10"/>
      <color theme="6" tint="-0.249977111117893"/>
      <name val="Arial"/>
      <family val="2"/>
    </font>
    <font>
      <i/>
      <sz val="10"/>
      <color theme="0" tint="-0.499984740745262"/>
      <name val="Arial"/>
      <family val="2"/>
    </font>
    <font>
      <b/>
      <sz val="26"/>
      <color indexed="9"/>
      <name val="Arial"/>
      <family val="2"/>
    </font>
    <font>
      <sz val="11"/>
      <color theme="1"/>
      <name val="Arial"/>
      <family val="2"/>
    </font>
    <font>
      <b/>
      <sz val="26"/>
      <color theme="6" tint="-0.249977111117893"/>
      <name val="Arial"/>
      <family val="2"/>
    </font>
    <font>
      <sz val="10"/>
      <color theme="6" tint="-0.249977111117893"/>
      <name val="Calibri"/>
      <family val="2"/>
      <scheme val="minor"/>
    </font>
    <font>
      <sz val="11"/>
      <color theme="6" tint="-0.249977111117893"/>
      <name val="Arial"/>
      <family val="2"/>
    </font>
    <font>
      <b/>
      <sz val="10"/>
      <color theme="6" tint="-0.249977111117893"/>
      <name val="Arial"/>
      <family val="2"/>
    </font>
    <font>
      <b/>
      <sz val="20"/>
      <name val="Arial"/>
      <family val="2"/>
    </font>
    <font>
      <u/>
      <sz val="8"/>
      <color indexed="12"/>
      <name val="Arial"/>
      <family val="2"/>
    </font>
    <font>
      <sz val="18"/>
      <name val="Arial MT"/>
      <family val="2"/>
    </font>
    <font>
      <b/>
      <sz val="16"/>
      <color indexed="9"/>
      <name val="Arial"/>
      <family val="2"/>
    </font>
    <font>
      <sz val="11"/>
      <color indexed="18"/>
      <name val="Arial"/>
      <family val="2"/>
    </font>
    <font>
      <sz val="15"/>
      <color theme="0"/>
      <name val="Franklin Gothic Demi"/>
      <family val="2"/>
    </font>
    <font>
      <sz val="11"/>
      <color theme="0"/>
      <name val="Franklin Gothic Demi"/>
      <family val="2"/>
    </font>
    <font>
      <sz val="9"/>
      <color theme="1"/>
      <name val="Arial"/>
      <family val="2"/>
    </font>
    <font>
      <sz val="10"/>
      <color rgb="FF0078C9"/>
      <name val="Franklin Gothic Demi"/>
      <family val="2"/>
    </font>
    <font>
      <sz val="8"/>
      <color theme="1"/>
      <name val="Arial"/>
      <family val="2"/>
    </font>
    <font>
      <sz val="11"/>
      <color rgb="FF0078C9"/>
      <name val="Franklin Gothic Demi"/>
      <family val="2"/>
    </font>
    <font>
      <sz val="9"/>
      <color rgb="FF0078C9"/>
      <name val="Arial"/>
      <family val="2"/>
    </font>
    <font>
      <sz val="10"/>
      <name val="Franklin Gothic Demi"/>
      <family val="2"/>
    </font>
    <font>
      <sz val="9.5"/>
      <color theme="1"/>
      <name val="Arial"/>
      <family val="2"/>
    </font>
    <font>
      <sz val="10"/>
      <color theme="1"/>
      <name val="Gill Sans MT"/>
      <family val="2"/>
    </font>
    <font>
      <sz val="10"/>
      <color rgb="FF0078C9"/>
      <name val="Arial"/>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patternFill>
    </fill>
    <fill>
      <patternFill patternType="solid">
        <fgColor indexed="47"/>
      </patternFill>
    </fill>
    <fill>
      <patternFill patternType="solid">
        <fgColor indexed="44"/>
        <bgColor indexed="64"/>
      </patternFill>
    </fill>
    <fill>
      <patternFill patternType="solid">
        <fgColor theme="0" tint="-0.14999847407452621"/>
        <bgColor indexed="64"/>
      </patternFill>
    </fill>
    <fill>
      <patternFill patternType="solid">
        <fgColor indexed="42"/>
        <bgColor indexed="64"/>
      </patternFill>
    </fill>
    <fill>
      <patternFill patternType="solid">
        <fgColor rgb="FFFF0000"/>
        <bgColor indexed="64"/>
      </patternFill>
    </fill>
    <fill>
      <patternFill patternType="solid">
        <fgColor rgb="FFFF00FF"/>
        <bgColor indexed="64"/>
      </patternFill>
    </fill>
    <fill>
      <patternFill patternType="solid">
        <fgColor rgb="FF92D050"/>
        <bgColor indexed="64"/>
      </patternFill>
    </fill>
    <fill>
      <patternFill patternType="solid">
        <fgColor rgb="FF333333"/>
        <bgColor indexed="64"/>
      </patternFill>
    </fill>
    <fill>
      <patternFill patternType="solid">
        <fgColor rgb="FFCCFFCC"/>
        <bgColor indexed="64"/>
      </patternFill>
    </fill>
    <fill>
      <patternFill patternType="solid">
        <fgColor rgb="FF335183"/>
        <bgColor indexed="64"/>
      </patternFill>
    </fill>
    <fill>
      <patternFill patternType="solid">
        <fgColor rgb="FF002664"/>
        <bgColor indexed="64"/>
      </patternFill>
    </fill>
    <fill>
      <patternFill patternType="solid">
        <fgColor rgb="FF66B3C7"/>
        <bgColor indexed="64"/>
      </patternFill>
    </fill>
    <fill>
      <patternFill patternType="solid">
        <fgColor rgb="FFCCECFF"/>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indexed="27"/>
        <bgColor indexed="64"/>
      </patternFill>
    </fill>
    <fill>
      <patternFill patternType="solid">
        <fgColor indexed="41"/>
        <bgColor indexed="64"/>
      </patternFill>
    </fill>
    <fill>
      <patternFill patternType="solid">
        <fgColor rgb="FF00E2FF"/>
        <bgColor indexed="64"/>
      </patternFill>
    </fill>
    <fill>
      <patternFill patternType="solid">
        <fgColor rgb="FFFFFF00"/>
        <bgColor indexed="64"/>
      </patternFill>
    </fill>
    <fill>
      <patternFill patternType="solid">
        <fgColor rgb="FFFFFFFE"/>
        <bgColor indexed="64"/>
      </patternFill>
    </fill>
    <fill>
      <patternFill patternType="solid">
        <fgColor indexed="18"/>
        <bgColor indexed="64"/>
      </patternFill>
    </fill>
    <fill>
      <patternFill patternType="solid">
        <fgColor rgb="FFFFFF99"/>
        <bgColor indexed="64"/>
      </patternFill>
    </fill>
    <fill>
      <patternFill patternType="solid">
        <fgColor rgb="FF002060"/>
        <bgColor indexed="64"/>
      </patternFill>
    </fill>
    <fill>
      <patternFill patternType="solid">
        <fgColor rgb="FF003479"/>
        <bgColor indexed="64"/>
      </patternFill>
    </fill>
    <fill>
      <patternFill patternType="solid">
        <fgColor theme="0"/>
        <bgColor indexed="64"/>
      </patternFill>
    </fill>
    <fill>
      <patternFill patternType="solid">
        <fgColor rgb="FFE0DCD8"/>
        <bgColor indexed="64"/>
      </patternFill>
    </fill>
    <fill>
      <patternFill patternType="solid">
        <fgColor rgb="FFFE4819"/>
        <bgColor indexed="64"/>
      </patternFill>
    </fill>
    <fill>
      <patternFill patternType="solid">
        <fgColor theme="9" tint="0.59999389629810485"/>
        <bgColor indexed="64"/>
      </patternFill>
    </fill>
    <fill>
      <patternFill patternType="solid">
        <fgColor rgb="FFFCEABF"/>
        <bgColor indexed="64"/>
      </patternFill>
    </fill>
    <fill>
      <patternFill patternType="solid">
        <fgColor rgb="FFF2BFE0"/>
        <bgColor indexed="64"/>
      </patternFill>
    </fill>
    <fill>
      <patternFill patternType="solid">
        <fgColor rgb="FFBFDDF1"/>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ck">
        <color indexed="63"/>
      </bottom>
      <diagonal/>
    </border>
    <border>
      <left/>
      <right/>
      <top/>
      <bottom style="medium">
        <color rgb="FF602320"/>
      </bottom>
      <diagonal/>
    </border>
    <border>
      <left/>
      <right/>
      <top/>
      <bottom style="medium">
        <color rgb="FFA3202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style="thin">
        <color indexed="8"/>
      </bottom>
      <diagonal/>
    </border>
    <border>
      <left/>
      <right/>
      <top/>
      <bottom style="medium">
        <color indexed="2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theme="0" tint="-0.499984740745262"/>
      </top>
      <bottom/>
      <diagonal/>
    </border>
    <border>
      <left/>
      <right/>
      <top/>
      <bottom style="thin">
        <color theme="0" tint="-0.499984740745262"/>
      </bottom>
      <diagonal/>
    </border>
    <border>
      <left style="thin">
        <color indexed="62"/>
      </left>
      <right/>
      <top/>
      <bottom/>
      <diagonal/>
    </border>
    <border>
      <left/>
      <right/>
      <top style="thin">
        <color indexed="18"/>
      </top>
      <bottom style="thin">
        <color indexed="18"/>
      </bottom>
      <diagonal/>
    </border>
    <border>
      <left style="medium">
        <color indexed="64"/>
      </left>
      <right/>
      <top style="medium">
        <color indexed="64"/>
      </top>
      <bottom/>
      <diagonal/>
    </border>
    <border>
      <left style="thick">
        <color indexed="64"/>
      </left>
      <right/>
      <top/>
      <bottom/>
      <diagonal/>
    </border>
    <border>
      <left/>
      <right style="thin">
        <color indexed="18"/>
      </right>
      <top/>
      <bottom/>
      <diagonal/>
    </border>
    <border>
      <left/>
      <right/>
      <top style="thin">
        <color indexed="62"/>
      </top>
      <bottom style="thin">
        <color indexed="62"/>
      </bottom>
      <diagonal/>
    </border>
    <border>
      <left style="medium">
        <color rgb="FF857362"/>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diagonal/>
    </border>
    <border>
      <left/>
      <right/>
      <top style="medium">
        <color rgb="FF857362"/>
      </top>
      <bottom/>
      <diagonal/>
    </border>
    <border>
      <left style="medium">
        <color rgb="FF857362"/>
      </left>
      <right style="thin">
        <color rgb="FF857362"/>
      </right>
      <top style="medium">
        <color rgb="FF857362"/>
      </top>
      <bottom style="medium">
        <color rgb="FF857362"/>
      </bottom>
      <diagonal/>
    </border>
    <border>
      <left style="thin">
        <color theme="0"/>
      </left>
      <right style="thin">
        <color theme="0"/>
      </right>
      <top style="thin">
        <color theme="0"/>
      </top>
      <bottom style="thin">
        <color theme="0"/>
      </bottom>
      <diagonal/>
    </border>
    <border>
      <left style="medium">
        <color rgb="FF857362"/>
      </left>
      <right style="thin">
        <color rgb="FF857362"/>
      </right>
      <top style="medium">
        <color rgb="FF857362"/>
      </top>
      <bottom style="thin">
        <color rgb="FF857362"/>
      </bottom>
      <diagonal/>
    </border>
    <border>
      <left style="thin">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thin">
        <color rgb="FF857362"/>
      </left>
      <right style="medium">
        <color rgb="FF857362"/>
      </right>
      <top style="thin">
        <color rgb="FF857362"/>
      </top>
      <bottom/>
      <diagonal/>
    </border>
    <border>
      <left style="medium">
        <color rgb="FF857362"/>
      </left>
      <right/>
      <top style="thin">
        <color rgb="FF857362"/>
      </top>
      <bottom style="medium">
        <color rgb="FF857362"/>
      </bottom>
      <diagonal/>
    </border>
    <border>
      <left style="medium">
        <color rgb="FF857362"/>
      </left>
      <right style="thin">
        <color rgb="FF857362"/>
      </right>
      <top/>
      <bottom style="thin">
        <color rgb="FF857362"/>
      </bottom>
      <diagonal/>
    </border>
    <border>
      <left style="thin">
        <color rgb="FF857362"/>
      </left>
      <right/>
      <top style="medium">
        <color rgb="FF857362"/>
      </top>
      <bottom style="thin">
        <color rgb="FF857362"/>
      </bottom>
      <diagonal/>
    </border>
    <border>
      <left style="thin">
        <color rgb="FF857362"/>
      </left>
      <right/>
      <top style="thin">
        <color rgb="FF857362"/>
      </top>
      <bottom style="thin">
        <color rgb="FF857362"/>
      </bottom>
      <diagonal/>
    </border>
    <border>
      <left style="thin">
        <color rgb="FF857362"/>
      </left>
      <right/>
      <top style="thin">
        <color rgb="FF857362"/>
      </top>
      <bottom style="medium">
        <color rgb="FF857362"/>
      </bottom>
      <diagonal/>
    </border>
    <border>
      <left style="medium">
        <color rgb="FF857362"/>
      </left>
      <right style="thin">
        <color rgb="FF857362"/>
      </right>
      <top style="thin">
        <color rgb="FF857362"/>
      </top>
      <bottom/>
      <diagonal/>
    </border>
    <border>
      <left style="medium">
        <color rgb="FF857362"/>
      </left>
      <right style="medium">
        <color rgb="FF857362"/>
      </right>
      <top style="thin">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right/>
      <top style="medium">
        <color rgb="FF857362"/>
      </top>
      <bottom style="thin">
        <color rgb="FF857362"/>
      </bottom>
      <diagonal/>
    </border>
    <border>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top style="thin">
        <color rgb="FF857362"/>
      </top>
      <bottom style="thin">
        <color rgb="FF857362"/>
      </bottom>
      <diagonal/>
    </border>
    <border>
      <left/>
      <right style="medium">
        <color rgb="FF857362"/>
      </right>
      <top style="thin">
        <color rgb="FF857362"/>
      </top>
      <bottom style="thin">
        <color rgb="FF857362"/>
      </bottom>
      <diagonal/>
    </border>
    <border>
      <left/>
      <right/>
      <top style="thin">
        <color rgb="FF857362"/>
      </top>
      <bottom style="medium">
        <color rgb="FF857362"/>
      </bottom>
      <diagonal/>
    </border>
    <border>
      <left/>
      <right style="medium">
        <color rgb="FF857362"/>
      </right>
      <top style="thin">
        <color rgb="FF857362"/>
      </top>
      <bottom style="medium">
        <color rgb="FF857362"/>
      </bottom>
      <diagonal/>
    </border>
  </borders>
  <cellStyleXfs count="115">
    <xf numFmtId="0" fontId="0" fillId="0" borderId="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0" fillId="2" borderId="0" applyNumberFormat="0" applyBorder="0" applyAlignment="0" applyProtection="0"/>
    <xf numFmtId="0" fontId="11" fillId="3" borderId="0" applyNumberFormat="0" applyBorder="0" applyAlignment="0" applyProtection="0"/>
    <xf numFmtId="0" fontId="37" fillId="4" borderId="0" applyNumberFormat="0" applyBorder="0" applyAlignment="0" applyProtection="0"/>
    <xf numFmtId="0" fontId="35" fillId="5" borderId="4" applyNumberFormat="0" applyAlignment="0" applyProtection="0"/>
    <xf numFmtId="0" fontId="40" fillId="6" borderId="5" applyNumberFormat="0" applyAlignment="0" applyProtection="0"/>
    <xf numFmtId="0" fontId="26" fillId="6" borderId="4" applyNumberFormat="0" applyAlignment="0" applyProtection="0"/>
    <xf numFmtId="0" fontId="36" fillId="0" borderId="6" applyNumberFormat="0" applyFill="0" applyAlignment="0" applyProtection="0"/>
    <xf numFmtId="0" fontId="27" fillId="7" borderId="7" applyNumberFormat="0" applyAlignment="0" applyProtection="0"/>
    <xf numFmtId="0" fontId="42" fillId="0" borderId="0" applyNumberFormat="0" applyFill="0" applyBorder="0" applyAlignment="0" applyProtection="0"/>
    <xf numFmtId="0" fontId="28" fillId="0" borderId="0" applyNumberFormat="0" applyFill="0" applyBorder="0" applyAlignment="0" applyProtection="0"/>
    <xf numFmtId="0" fontId="41" fillId="0" borderId="9" applyNumberFormat="0" applyFill="0" applyAlignment="0" applyProtection="0"/>
    <xf numFmtId="0" fontId="10"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0" fillId="32" borderId="0" applyNumberFormat="0" applyBorder="0" applyAlignment="0" applyProtection="0"/>
    <xf numFmtId="164" fontId="12" fillId="0" borderId="10">
      <alignment horizontal="center"/>
    </xf>
    <xf numFmtId="0" fontId="13" fillId="0" borderId="11" applyNumberFormat="0" applyAlignment="0" applyProtection="0"/>
    <xf numFmtId="0" fontId="14" fillId="0" borderId="0" applyNumberFormat="0" applyAlignment="0" applyProtection="0"/>
    <xf numFmtId="0" fontId="15" fillId="0" borderId="12" applyNumberFormat="0" applyFill="0" applyAlignment="0">
      <alignment vertical="top"/>
    </xf>
    <xf numFmtId="0" fontId="16" fillId="0" borderId="13" applyNumberFormat="0" applyFill="0" applyAlignment="0"/>
    <xf numFmtId="0" fontId="17" fillId="0" borderId="0" applyNumberFormat="0" applyFill="0" applyAlignment="0"/>
    <xf numFmtId="0" fontId="18" fillId="33" borderId="14" applyNumberFormat="0" applyFont="0" applyAlignment="0" applyProtection="0"/>
    <xf numFmtId="0" fontId="18" fillId="34" borderId="14" applyNumberFormat="0" applyFont="0" applyAlignment="0" applyProtection="0"/>
    <xf numFmtId="0" fontId="18" fillId="35" borderId="15" applyNumberFormat="0" applyFont="0" applyAlignment="0" applyProtection="0"/>
    <xf numFmtId="0" fontId="19" fillId="0" borderId="0" applyNumberFormat="0" applyFill="0" applyBorder="0" applyAlignment="0" applyProtection="0"/>
    <xf numFmtId="0" fontId="9" fillId="36" borderId="14" applyNumberFormat="0" applyFont="0" applyAlignment="0" applyProtection="0"/>
    <xf numFmtId="0" fontId="9" fillId="37" borderId="15" applyNumberFormat="0" applyFont="0" applyAlignment="0" applyProtection="0"/>
    <xf numFmtId="0" fontId="20" fillId="0" borderId="0" applyFont="0" applyFill="0" applyBorder="0" applyAlignment="0" applyProtection="0"/>
    <xf numFmtId="0" fontId="21" fillId="0" borderId="0" applyNumberFormat="0" applyFill="0" applyBorder="0" applyAlignment="0" applyProtection="0"/>
    <xf numFmtId="49" fontId="22" fillId="0" borderId="0" applyFont="0" applyFill="0" applyBorder="0" applyAlignment="0" applyProtection="0">
      <alignment horizontal="left"/>
    </xf>
    <xf numFmtId="0" fontId="18" fillId="0" borderId="0" applyAlignment="0" applyProtection="0"/>
    <xf numFmtId="0" fontId="23" fillId="0" borderId="0" applyFill="0" applyBorder="0" applyAlignment="0" applyProtection="0"/>
    <xf numFmtId="49" fontId="23" fillId="0" borderId="0" applyNumberFormat="0" applyAlignment="0" applyProtection="0">
      <alignment horizontal="left"/>
    </xf>
    <xf numFmtId="49" fontId="24" fillId="0" borderId="16" applyNumberFormat="0" applyAlignment="0" applyProtection="0">
      <alignment horizontal="left" wrapText="1"/>
    </xf>
    <xf numFmtId="49" fontId="24" fillId="0" borderId="0" applyNumberFormat="0" applyAlignment="0" applyProtection="0">
      <alignment horizontal="left" wrapText="1"/>
    </xf>
    <xf numFmtId="49" fontId="25" fillId="0" borderId="0" applyAlignment="0" applyProtection="0">
      <alignment horizontal="left"/>
    </xf>
    <xf numFmtId="0" fontId="27" fillId="38" borderId="0" applyNumberFormat="0" applyAlignment="0" applyProtection="0"/>
    <xf numFmtId="0" fontId="29" fillId="0" borderId="10" applyNumberFormat="0" applyAlignment="0" applyProtection="0"/>
    <xf numFmtId="0" fontId="34" fillId="39" borderId="0" applyNumberFormat="0" applyFont="0" applyAlignment="0" applyProtection="0"/>
    <xf numFmtId="0" fontId="38" fillId="40" borderId="0" applyNumberFormat="0" applyAlignment="0" applyProtection="0"/>
    <xf numFmtId="0" fontId="39" fillId="0" borderId="0"/>
    <xf numFmtId="0" fontId="18" fillId="0" borderId="0"/>
    <xf numFmtId="0" fontId="39" fillId="0" borderId="0"/>
    <xf numFmtId="0" fontId="39" fillId="8" borderId="8" applyNumberFormat="0" applyFont="0" applyAlignment="0" applyProtection="0"/>
    <xf numFmtId="0" fontId="20" fillId="0" borderId="0"/>
    <xf numFmtId="0" fontId="27" fillId="41" borderId="10" applyNumberFormat="0" applyAlignment="0" applyProtection="0"/>
    <xf numFmtId="0" fontId="18" fillId="42" borderId="14" applyNumberFormat="0" applyFont="0" applyAlignment="0"/>
    <xf numFmtId="0" fontId="20" fillId="0" borderId="0"/>
    <xf numFmtId="9" fontId="20" fillId="0" borderId="0" applyFont="0" applyFill="0" applyBorder="0" applyAlignment="0" applyProtection="0"/>
    <xf numFmtId="0" fontId="20" fillId="0" borderId="0"/>
    <xf numFmtId="0" fontId="20"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54" fillId="0" borderId="0"/>
    <xf numFmtId="0" fontId="54" fillId="0" borderId="0"/>
    <xf numFmtId="0" fontId="7" fillId="0" borderId="0"/>
    <xf numFmtId="9" fontId="54" fillId="0" borderId="0" applyFont="0" applyFill="0" applyBorder="0" applyAlignment="0" applyProtection="0"/>
    <xf numFmtId="9" fontId="54" fillId="0" borderId="0" applyFont="0" applyFill="0" applyBorder="0" applyAlignment="0" applyProtection="0"/>
    <xf numFmtId="9" fontId="9" fillId="0" borderId="0" applyFont="0" applyFill="0" applyBorder="0" applyAlignment="0" applyProtection="0"/>
    <xf numFmtId="0" fontId="27" fillId="41" borderId="20" applyNumberFormat="0" applyAlignment="0" applyProtection="0"/>
    <xf numFmtId="0" fontId="20" fillId="0" borderId="0">
      <alignment vertical="top"/>
    </xf>
    <xf numFmtId="0" fontId="20" fillId="0" borderId="0" applyNumberFormat="0" applyFont="0" applyFill="0" applyBorder="0" applyAlignment="0" applyProtection="0"/>
    <xf numFmtId="37" fontId="47" fillId="50" borderId="25">
      <alignment horizontal="left"/>
    </xf>
    <xf numFmtId="37" fontId="44" fillId="50" borderId="26"/>
    <xf numFmtId="0" fontId="20" fillId="50" borderId="27" applyNumberFormat="0" applyBorder="0"/>
    <xf numFmtId="0" fontId="20" fillId="0" borderId="0" applyFont="0" applyFill="0" applyBorder="0" applyAlignment="0" applyProtection="0"/>
    <xf numFmtId="0" fontId="47" fillId="51" borderId="0"/>
    <xf numFmtId="0" fontId="20" fillId="52" borderId="20"/>
    <xf numFmtId="0" fontId="20" fillId="52" borderId="20"/>
    <xf numFmtId="0" fontId="47" fillId="52" borderId="0"/>
    <xf numFmtId="0" fontId="20" fillId="53" borderId="0"/>
    <xf numFmtId="0" fontId="20" fillId="53" borderId="0"/>
    <xf numFmtId="0" fontId="20" fillId="53" borderId="0"/>
    <xf numFmtId="0" fontId="59" fillId="50" borderId="28"/>
    <xf numFmtId="37" fontId="20" fillId="50" borderId="0">
      <alignment horizontal="right"/>
    </xf>
    <xf numFmtId="0" fontId="60" fillId="0" borderId="0" applyNumberFormat="0" applyFill="0" applyBorder="0" applyAlignment="0" applyProtection="0">
      <alignment vertical="top"/>
      <protection locked="0"/>
    </xf>
    <xf numFmtId="0" fontId="61" fillId="0" borderId="0"/>
    <xf numFmtId="0" fontId="54" fillId="0" borderId="0"/>
    <xf numFmtId="0" fontId="20" fillId="0" borderId="0">
      <alignment vertical="top"/>
    </xf>
    <xf numFmtId="0" fontId="20" fillId="0" borderId="0"/>
    <xf numFmtId="0" fontId="20" fillId="0" borderId="0">
      <alignment vertical="top"/>
    </xf>
    <xf numFmtId="0" fontId="2" fillId="0" borderId="0"/>
    <xf numFmtId="0" fontId="20" fillId="0" borderId="0">
      <alignment vertical="top"/>
    </xf>
    <xf numFmtId="0" fontId="9" fillId="0" borderId="0"/>
    <xf numFmtId="9" fontId="20" fillId="0" borderId="0" applyFont="0" applyFill="0" applyBorder="0" applyAlignment="0" applyProtection="0"/>
    <xf numFmtId="37" fontId="62" fillId="54" borderId="29"/>
    <xf numFmtId="0" fontId="63" fillId="0" borderId="30">
      <alignment horizontal="right"/>
    </xf>
    <xf numFmtId="43" fontId="9" fillId="0" borderId="0" applyFont="0" applyFill="0" applyBorder="0" applyAlignment="0" applyProtection="0"/>
    <xf numFmtId="0" fontId="66" fillId="60" borderId="0" applyBorder="0"/>
    <xf numFmtId="0" fontId="1" fillId="0" borderId="0"/>
  </cellStyleXfs>
  <cellXfs count="303">
    <xf numFmtId="0" fontId="0" fillId="0" borderId="0" xfId="0"/>
    <xf numFmtId="0" fontId="43" fillId="44" borderId="17" xfId="0" applyFont="1" applyFill="1" applyBorder="1" applyAlignment="1" applyProtection="1">
      <alignment horizontal="left" vertical="center"/>
    </xf>
    <xf numFmtId="0" fontId="17" fillId="0" borderId="0" xfId="45" applyFont="1"/>
    <xf numFmtId="0" fontId="39" fillId="0" borderId="0" xfId="0" applyFont="1"/>
    <xf numFmtId="1" fontId="44" fillId="0" borderId="17" xfId="0" applyNumberFormat="1" applyFont="1" applyFill="1" applyBorder="1" applyAlignment="1" applyProtection="1">
      <alignment horizontal="center"/>
    </xf>
    <xf numFmtId="1" fontId="45" fillId="43" borderId="17" xfId="0" applyNumberFormat="1" applyFont="1" applyFill="1" applyBorder="1" applyAlignment="1" applyProtection="1">
      <alignment horizontal="center"/>
    </xf>
    <xf numFmtId="0" fontId="46" fillId="0" borderId="0" xfId="0" applyFont="1"/>
    <xf numFmtId="0" fontId="47" fillId="0" borderId="0" xfId="0" applyFont="1" applyFill="1" applyAlignment="1">
      <alignment vertical="center"/>
    </xf>
    <xf numFmtId="164" fontId="20" fillId="46" borderId="20" xfId="0" applyNumberFormat="1" applyFont="1" applyFill="1" applyBorder="1" applyAlignment="1">
      <alignment horizontal="right" vertical="center"/>
    </xf>
    <xf numFmtId="49" fontId="48" fillId="45" borderId="18" xfId="0" applyNumberFormat="1" applyFont="1" applyFill="1" applyBorder="1" applyAlignment="1">
      <alignment horizontal="right" vertical="center"/>
    </xf>
    <xf numFmtId="0" fontId="49" fillId="45" borderId="19" xfId="0" applyFont="1" applyFill="1" applyBorder="1" applyAlignment="1">
      <alignment horizontal="left" vertical="center"/>
    </xf>
    <xf numFmtId="0" fontId="48" fillId="45" borderId="19" xfId="0" applyFont="1" applyFill="1" applyBorder="1" applyAlignment="1">
      <alignment horizontal="left" vertical="center"/>
    </xf>
    <xf numFmtId="0" fontId="48" fillId="0" borderId="0" xfId="0" applyFont="1"/>
    <xf numFmtId="49" fontId="48" fillId="45" borderId="17" xfId="0" applyNumberFormat="1" applyFont="1" applyFill="1" applyBorder="1" applyAlignment="1">
      <alignment horizontal="right" vertical="center"/>
    </xf>
    <xf numFmtId="0" fontId="46" fillId="0" borderId="0" xfId="0" applyFont="1"/>
    <xf numFmtId="0" fontId="20" fillId="0" borderId="0" xfId="0" applyFont="1" applyFill="1" applyAlignment="1" applyProtection="1">
      <alignment horizontal="left" vertical="center" indent="1"/>
    </xf>
    <xf numFmtId="0" fontId="50" fillId="0" borderId="0" xfId="0" applyFont="1"/>
    <xf numFmtId="0" fontId="39" fillId="0" borderId="0" xfId="0" applyFont="1" applyAlignment="1">
      <alignment wrapText="1"/>
    </xf>
    <xf numFmtId="0" fontId="39" fillId="0" borderId="0" xfId="0" applyFont="1"/>
    <xf numFmtId="0" fontId="51" fillId="0" borderId="0" xfId="0" applyFont="1"/>
    <xf numFmtId="0" fontId="46" fillId="47" borderId="21" xfId="0" applyFont="1" applyFill="1" applyBorder="1"/>
    <xf numFmtId="0" fontId="46" fillId="47" borderId="22" xfId="0" applyFont="1" applyFill="1" applyBorder="1"/>
    <xf numFmtId="166" fontId="39" fillId="0" borderId="0" xfId="0" applyNumberFormat="1" applyFont="1"/>
    <xf numFmtId="166" fontId="48" fillId="45" borderId="19" xfId="0" applyNumberFormat="1" applyFont="1" applyFill="1" applyBorder="1" applyAlignment="1">
      <alignment horizontal="left" vertical="center"/>
    </xf>
    <xf numFmtId="0" fontId="8" fillId="0" borderId="0" xfId="0" applyFont="1"/>
    <xf numFmtId="0" fontId="52" fillId="0" borderId="0" xfId="0" applyFont="1"/>
    <xf numFmtId="0" fontId="39" fillId="0" borderId="0" xfId="0" applyFont="1" applyAlignment="1">
      <alignment horizontal="center"/>
    </xf>
    <xf numFmtId="0" fontId="46" fillId="0" borderId="0" xfId="0" applyFont="1" applyAlignment="1">
      <alignment horizontal="center"/>
    </xf>
    <xf numFmtId="0" fontId="7" fillId="0" borderId="0" xfId="0" applyFont="1"/>
    <xf numFmtId="0" fontId="53" fillId="44" borderId="19" xfId="72" applyFont="1" applyFill="1" applyBorder="1" applyAlignment="1">
      <alignment horizontal="left" vertical="center"/>
    </xf>
    <xf numFmtId="0" fontId="6" fillId="0" borderId="0" xfId="0" applyFont="1"/>
    <xf numFmtId="0" fontId="39" fillId="0" borderId="0" xfId="0" applyFont="1" applyAlignment="1">
      <alignment horizontal="center"/>
    </xf>
    <xf numFmtId="0" fontId="48" fillId="45" borderId="19" xfId="0" applyFont="1" applyFill="1" applyBorder="1" applyAlignment="1">
      <alignment horizontal="center" vertical="center"/>
    </xf>
    <xf numFmtId="0" fontId="20" fillId="0" borderId="0" xfId="0" applyFont="1" applyFill="1" applyAlignment="1">
      <alignment horizontal="center" shrinkToFit="1"/>
    </xf>
    <xf numFmtId="164" fontId="20" fillId="49" borderId="20" xfId="0" applyNumberFormat="1" applyFont="1" applyFill="1" applyBorder="1" applyAlignment="1">
      <alignment horizontal="right" vertical="center"/>
    </xf>
    <xf numFmtId="0" fontId="6" fillId="0" borderId="0" xfId="0" applyFont="1" applyAlignment="1">
      <alignment horizontal="center"/>
    </xf>
    <xf numFmtId="0" fontId="41" fillId="0" borderId="0" xfId="0" applyFont="1"/>
    <xf numFmtId="166" fontId="7" fillId="0" borderId="0" xfId="0" applyNumberFormat="1" applyFont="1" applyBorder="1"/>
    <xf numFmtId="164" fontId="39" fillId="33" borderId="14" xfId="46" applyNumberFormat="1" applyFont="1"/>
    <xf numFmtId="164" fontId="0" fillId="0" borderId="0" xfId="0" applyNumberFormat="1"/>
    <xf numFmtId="164" fontId="39" fillId="0" borderId="0" xfId="0" applyNumberFormat="1" applyFont="1"/>
    <xf numFmtId="164" fontId="48" fillId="45" borderId="19" xfId="0" applyNumberFormat="1" applyFont="1" applyFill="1" applyBorder="1" applyAlignment="1">
      <alignment horizontal="left" vertical="center"/>
    </xf>
    <xf numFmtId="164" fontId="39" fillId="0" borderId="0" xfId="0" applyNumberFormat="1" applyFont="1" applyFill="1"/>
    <xf numFmtId="164" fontId="7" fillId="0" borderId="0" xfId="0" applyNumberFormat="1" applyFont="1" applyBorder="1"/>
    <xf numFmtId="165" fontId="0" fillId="33" borderId="14" xfId="46" applyNumberFormat="1" applyFont="1"/>
    <xf numFmtId="164" fontId="39" fillId="0" borderId="0" xfId="46" applyNumberFormat="1" applyFont="1" applyFill="1" applyBorder="1"/>
    <xf numFmtId="0" fontId="5" fillId="33" borderId="14" xfId="46" applyNumberFormat="1" applyFont="1"/>
    <xf numFmtId="0" fontId="0" fillId="0" borderId="0" xfId="0" applyAlignment="1">
      <alignment horizontal="left" indent="1"/>
    </xf>
    <xf numFmtId="164" fontId="39" fillId="0" borderId="23" xfId="0" applyNumberFormat="1" applyFont="1" applyFill="1" applyBorder="1"/>
    <xf numFmtId="0" fontId="0" fillId="48" borderId="22" xfId="0" applyFill="1" applyBorder="1"/>
    <xf numFmtId="0" fontId="41" fillId="48" borderId="22" xfId="0" applyFont="1" applyFill="1" applyBorder="1"/>
    <xf numFmtId="0" fontId="4" fillId="0" borderId="0" xfId="0" applyFont="1" applyAlignment="1">
      <alignment horizontal="center"/>
    </xf>
    <xf numFmtId="164" fontId="39" fillId="0" borderId="0" xfId="0" applyNumberFormat="1" applyFont="1" applyBorder="1"/>
    <xf numFmtId="164" fontId="39" fillId="0" borderId="0" xfId="0" applyNumberFormat="1" applyFont="1" applyFill="1" applyBorder="1"/>
    <xf numFmtId="164" fontId="39" fillId="0" borderId="24" xfId="0" applyNumberFormat="1" applyFont="1" applyFill="1" applyBorder="1"/>
    <xf numFmtId="164" fontId="46" fillId="0" borderId="14" xfId="0" applyNumberFormat="1" applyFont="1" applyBorder="1"/>
    <xf numFmtId="0" fontId="3" fillId="0" borderId="0" xfId="0" applyFont="1" applyAlignment="1">
      <alignment horizontal="center"/>
    </xf>
    <xf numFmtId="0" fontId="0" fillId="48" borderId="22" xfId="0" applyFill="1" applyBorder="1" applyAlignment="1">
      <alignment horizontal="center"/>
    </xf>
    <xf numFmtId="0" fontId="55" fillId="44" borderId="19" xfId="72" applyFont="1" applyFill="1" applyBorder="1" applyAlignment="1">
      <alignment horizontal="left" vertical="center"/>
    </xf>
    <xf numFmtId="0" fontId="56" fillId="0" borderId="0" xfId="0" applyFont="1"/>
    <xf numFmtId="0" fontId="57" fillId="45" borderId="19" xfId="0" applyFont="1" applyFill="1" applyBorder="1" applyAlignment="1">
      <alignment horizontal="left" vertical="center"/>
    </xf>
    <xf numFmtId="0" fontId="51" fillId="0" borderId="0" xfId="78" applyFont="1" applyFill="1" applyBorder="1" applyAlignment="1" applyProtection="1">
      <alignment vertical="center"/>
      <protection locked="0"/>
    </xf>
    <xf numFmtId="0" fontId="56" fillId="48" borderId="22" xfId="0" applyFont="1" applyFill="1" applyBorder="1"/>
    <xf numFmtId="0" fontId="58" fillId="47" borderId="22" xfId="0" applyFont="1" applyFill="1" applyBorder="1"/>
    <xf numFmtId="0" fontId="51" fillId="0" borderId="0" xfId="0" applyNumberFormat="1" applyFont="1"/>
    <xf numFmtId="164" fontId="46" fillId="0" borderId="0" xfId="0" applyNumberFormat="1" applyFont="1" applyBorder="1"/>
    <xf numFmtId="0" fontId="3" fillId="0" borderId="0" xfId="0" applyFont="1" applyAlignment="1">
      <alignment horizontal="left" indent="1"/>
    </xf>
    <xf numFmtId="0" fontId="46" fillId="0" borderId="0" xfId="0" applyFont="1" applyAlignment="1">
      <alignment horizontal="left"/>
    </xf>
    <xf numFmtId="0" fontId="3" fillId="0" borderId="0" xfId="0" applyFont="1"/>
    <xf numFmtId="0" fontId="20" fillId="0" borderId="0" xfId="0" applyFont="1" applyFill="1" applyBorder="1" applyAlignment="1">
      <alignment horizontal="center" shrinkToFit="1"/>
    </xf>
    <xf numFmtId="0" fontId="3" fillId="0" borderId="0" xfId="0" applyFont="1" applyFill="1"/>
    <xf numFmtId="0" fontId="3" fillId="0" borderId="20" xfId="0" applyFont="1" applyFill="1" applyBorder="1"/>
    <xf numFmtId="10" fontId="0" fillId="33" borderId="14" xfId="83" applyNumberFormat="1" applyFont="1" applyFill="1" applyBorder="1"/>
    <xf numFmtId="166" fontId="3" fillId="0" borderId="0" xfId="0" applyNumberFormat="1" applyFont="1" applyFill="1"/>
    <xf numFmtId="164" fontId="3" fillId="55" borderId="14" xfId="46" applyNumberFormat="1" applyFont="1" applyFill="1"/>
    <xf numFmtId="165" fontId="0" fillId="55" borderId="14" xfId="46" applyNumberFormat="1" applyFont="1" applyFill="1"/>
    <xf numFmtId="164" fontId="39" fillId="55" borderId="14" xfId="46" applyNumberFormat="1" applyFont="1" applyFill="1"/>
    <xf numFmtId="164" fontId="20" fillId="46" borderId="20" xfId="0" quotePrefix="1" applyNumberFormat="1" applyFont="1" applyFill="1" applyBorder="1" applyAlignment="1">
      <alignment horizontal="center" vertical="center"/>
    </xf>
    <xf numFmtId="0" fontId="46" fillId="0" borderId="0" xfId="0" applyFont="1" applyAlignment="1">
      <alignment horizontal="left" indent="1"/>
    </xf>
    <xf numFmtId="164" fontId="3" fillId="0" borderId="0" xfId="0" applyNumberFormat="1" applyFont="1" applyFill="1"/>
    <xf numFmtId="167" fontId="39" fillId="0" borderId="0" xfId="83" applyNumberFormat="1" applyFont="1" applyFill="1"/>
    <xf numFmtId="0" fontId="0" fillId="56" borderId="0" xfId="0" applyFill="1"/>
    <xf numFmtId="164" fontId="46" fillId="0" borderId="14" xfId="0" applyNumberFormat="1" applyFont="1" applyFill="1" applyBorder="1"/>
    <xf numFmtId="164" fontId="7" fillId="0" borderId="0" xfId="0" applyNumberFormat="1" applyFont="1" applyFill="1" applyBorder="1"/>
    <xf numFmtId="164" fontId="46" fillId="0" borderId="0" xfId="0" applyNumberFormat="1" applyFont="1" applyFill="1" applyBorder="1"/>
    <xf numFmtId="0" fontId="39" fillId="0" borderId="0" xfId="0" applyFont="1" applyFill="1"/>
    <xf numFmtId="0" fontId="3" fillId="0" borderId="0" xfId="0" applyFont="1" applyFill="1" applyAlignment="1">
      <alignment horizontal="center"/>
    </xf>
    <xf numFmtId="164" fontId="39" fillId="0" borderId="14" xfId="46" applyNumberFormat="1" applyFont="1" applyFill="1"/>
    <xf numFmtId="0" fontId="39" fillId="52" borderId="0" xfId="0" applyFont="1" applyFill="1"/>
    <xf numFmtId="0" fontId="64" fillId="57" borderId="0" xfId="103" applyFont="1" applyFill="1" applyBorder="1" applyAlignment="1">
      <alignment vertical="center"/>
    </xf>
    <xf numFmtId="0" fontId="64" fillId="57" borderId="0" xfId="102" applyFont="1" applyFill="1" applyAlignment="1">
      <alignment horizontal="right" vertical="center"/>
    </xf>
    <xf numFmtId="0" fontId="64" fillId="57" borderId="0" xfId="103" applyFont="1" applyFill="1" applyBorder="1" applyAlignment="1">
      <alignment horizontal="right" vertical="center"/>
    </xf>
    <xf numFmtId="0" fontId="39" fillId="58" borderId="0" xfId="67" applyFill="1" applyAlignment="1" applyProtection="1">
      <alignment vertical="center"/>
    </xf>
    <xf numFmtId="0" fontId="39" fillId="59" borderId="0" xfId="67" applyFill="1" applyAlignment="1" applyProtection="1">
      <alignment vertical="center"/>
    </xf>
    <xf numFmtId="0" fontId="39" fillId="0" borderId="0" xfId="67" applyAlignment="1" applyProtection="1">
      <alignment vertical="center"/>
    </xf>
    <xf numFmtId="0" fontId="0" fillId="58" borderId="0" xfId="0" applyFill="1" applyBorder="1" applyAlignment="1">
      <alignment vertical="top"/>
    </xf>
    <xf numFmtId="0" fontId="20" fillId="58" borderId="0" xfId="103" applyFill="1" applyAlignment="1">
      <alignment vertical="center"/>
    </xf>
    <xf numFmtId="0" fontId="66" fillId="58" borderId="0" xfId="103" applyFont="1" applyFill="1" applyAlignment="1">
      <alignment vertical="center"/>
    </xf>
    <xf numFmtId="0" fontId="66" fillId="58" borderId="0" xfId="103" applyFont="1" applyFill="1" applyBorder="1" applyAlignment="1">
      <alignment vertical="center"/>
    </xf>
    <xf numFmtId="0" fontId="20" fillId="58" borderId="0" xfId="103" applyFill="1" applyBorder="1" applyAlignment="1">
      <alignment vertical="center"/>
    </xf>
    <xf numFmtId="0" fontId="67" fillId="59" borderId="33" xfId="103" applyFont="1" applyFill="1" applyBorder="1" applyAlignment="1">
      <alignment horizontal="center" vertical="center" wrapText="1"/>
    </xf>
    <xf numFmtId="0" fontId="67" fillId="59" borderId="33" xfId="103" applyFont="1" applyFill="1" applyBorder="1" applyAlignment="1">
      <alignment horizontal="center" vertical="center"/>
    </xf>
    <xf numFmtId="0" fontId="67" fillId="59" borderId="34" xfId="103" applyFont="1" applyFill="1" applyBorder="1" applyAlignment="1">
      <alignment horizontal="center" vertical="center"/>
    </xf>
    <xf numFmtId="0" fontId="67" fillId="59" borderId="35" xfId="103" applyFont="1" applyFill="1" applyBorder="1" applyAlignment="1">
      <alignment horizontal="center" vertical="center"/>
    </xf>
    <xf numFmtId="0" fontId="67" fillId="59" borderId="32" xfId="103" applyFont="1" applyFill="1" applyBorder="1" applyAlignment="1">
      <alignment horizontal="center" vertical="center"/>
    </xf>
    <xf numFmtId="0" fontId="67" fillId="58" borderId="0" xfId="103" applyFont="1" applyFill="1" applyBorder="1" applyAlignment="1">
      <alignment horizontal="center" vertical="center"/>
    </xf>
    <xf numFmtId="0" fontId="67" fillId="59" borderId="31" xfId="103" applyFont="1" applyFill="1" applyBorder="1" applyAlignment="1">
      <alignment horizontal="center" vertical="center" wrapText="1"/>
    </xf>
    <xf numFmtId="0" fontId="67" fillId="59" borderId="35" xfId="103" applyFont="1" applyFill="1" applyBorder="1" applyAlignment="1">
      <alignment horizontal="center" vertical="center" wrapText="1"/>
    </xf>
    <xf numFmtId="0" fontId="67" fillId="58" borderId="0" xfId="103" applyFont="1" applyFill="1" applyBorder="1" applyAlignment="1">
      <alignment horizontal="center" vertical="center" wrapText="1"/>
    </xf>
    <xf numFmtId="0" fontId="67" fillId="59" borderId="36" xfId="67" applyFont="1" applyFill="1" applyBorder="1" applyAlignment="1" applyProtection="1">
      <alignment horizontal="center" vertical="center" wrapText="1"/>
    </xf>
    <xf numFmtId="0" fontId="67" fillId="58" borderId="37" xfId="67" applyFont="1" applyFill="1" applyBorder="1" applyAlignment="1" applyProtection="1">
      <alignment vertical="center" wrapText="1"/>
    </xf>
    <xf numFmtId="0" fontId="66" fillId="52" borderId="0" xfId="67" applyFont="1" applyFill="1" applyAlignment="1" applyProtection="1">
      <alignment horizontal="center" vertical="center" wrapText="1"/>
    </xf>
    <xf numFmtId="0" fontId="67" fillId="59" borderId="38" xfId="103" applyFont="1" applyFill="1" applyBorder="1" applyAlignment="1">
      <alignment horizontal="center" vertical="center" wrapText="1"/>
    </xf>
    <xf numFmtId="0" fontId="67" fillId="59" borderId="35" xfId="103" applyFont="1" applyFill="1" applyBorder="1" applyAlignment="1">
      <alignment horizontal="left" vertical="center" wrapText="1"/>
    </xf>
    <xf numFmtId="0" fontId="0" fillId="58" borderId="0" xfId="0" applyFill="1" applyAlignment="1">
      <alignment vertical="top"/>
    </xf>
    <xf numFmtId="0" fontId="3" fillId="58" borderId="0" xfId="0" applyFont="1" applyFill="1" applyAlignment="1">
      <alignment horizontal="center"/>
    </xf>
    <xf numFmtId="0" fontId="68" fillId="58" borderId="0" xfId="103" applyFont="1" applyFill="1" applyBorder="1" applyAlignment="1">
      <alignment vertical="center"/>
    </xf>
    <xf numFmtId="164" fontId="3" fillId="58" borderId="0" xfId="0" applyNumberFormat="1" applyFont="1" applyFill="1" applyAlignment="1">
      <alignment vertical="top"/>
    </xf>
    <xf numFmtId="0" fontId="68" fillId="60" borderId="39" xfId="113" applyFont="1" applyBorder="1" applyAlignment="1" applyProtection="1">
      <alignment horizontal="center" vertical="center"/>
    </xf>
    <xf numFmtId="0" fontId="68" fillId="0" borderId="0" xfId="67" applyFont="1" applyFill="1" applyAlignment="1" applyProtection="1">
      <alignment vertical="center"/>
    </xf>
    <xf numFmtId="0" fontId="66" fillId="0" borderId="0" xfId="67" applyFont="1" applyFill="1" applyAlignment="1" applyProtection="1">
      <alignment horizontal="center" vertical="center"/>
    </xf>
    <xf numFmtId="0" fontId="66" fillId="0" borderId="40" xfId="103" applyFont="1" applyBorder="1" applyAlignment="1">
      <alignment horizontal="center" vertical="center"/>
    </xf>
    <xf numFmtId="0" fontId="3" fillId="0" borderId="41" xfId="103" applyFont="1" applyBorder="1" applyAlignment="1">
      <alignment vertical="center"/>
    </xf>
    <xf numFmtId="0" fontId="68" fillId="0" borderId="41" xfId="103" applyFont="1" applyBorder="1" applyAlignment="1">
      <alignment horizontal="center" vertical="center"/>
    </xf>
    <xf numFmtId="0" fontId="68" fillId="0" borderId="42" xfId="103" applyFont="1" applyBorder="1" applyAlignment="1">
      <alignment horizontal="center" vertical="center"/>
    </xf>
    <xf numFmtId="0" fontId="68" fillId="58" borderId="0" xfId="103" applyFont="1" applyFill="1" applyBorder="1" applyAlignment="1">
      <alignment horizontal="center" vertical="center"/>
    </xf>
    <xf numFmtId="3" fontId="66" fillId="61" borderId="40" xfId="83" applyNumberFormat="1" applyFont="1" applyFill="1" applyBorder="1" applyAlignment="1" applyProtection="1">
      <alignment vertical="center"/>
      <protection locked="0"/>
    </xf>
    <xf numFmtId="3" fontId="66" fillId="61" borderId="41" xfId="83" applyNumberFormat="1" applyFont="1" applyFill="1" applyBorder="1" applyAlignment="1" applyProtection="1">
      <alignment vertical="center"/>
      <protection locked="0"/>
    </xf>
    <xf numFmtId="3" fontId="66" fillId="61" borderId="42" xfId="83" applyNumberFormat="1" applyFont="1" applyFill="1" applyBorder="1" applyAlignment="1" applyProtection="1">
      <alignment vertical="center"/>
      <protection locked="0"/>
    </xf>
    <xf numFmtId="168" fontId="66" fillId="58" borderId="0" xfId="103" applyNumberFormat="1" applyFont="1" applyFill="1" applyBorder="1" applyAlignment="1">
      <alignment vertical="center"/>
    </xf>
    <xf numFmtId="0" fontId="66" fillId="58" borderId="40" xfId="103" applyFont="1" applyFill="1" applyBorder="1" applyAlignment="1">
      <alignment vertical="center"/>
    </xf>
    <xf numFmtId="0" fontId="66" fillId="58" borderId="42" xfId="103" applyFont="1" applyFill="1" applyBorder="1" applyAlignment="1">
      <alignment vertical="center"/>
    </xf>
    <xf numFmtId="168" fontId="20" fillId="58" borderId="0" xfId="103" applyNumberFormat="1" applyFont="1" applyFill="1" applyBorder="1" applyAlignment="1">
      <alignment horizontal="center" vertical="center"/>
    </xf>
    <xf numFmtId="0" fontId="66" fillId="0" borderId="43" xfId="103" applyFont="1" applyBorder="1" applyAlignment="1">
      <alignment horizontal="center" vertical="center"/>
    </xf>
    <xf numFmtId="0" fontId="3" fillId="0" borderId="44" xfId="103" applyFont="1" applyBorder="1" applyAlignment="1">
      <alignment vertical="center"/>
    </xf>
    <xf numFmtId="0" fontId="68" fillId="0" borderId="44" xfId="103" applyFont="1" applyBorder="1" applyAlignment="1">
      <alignment horizontal="center" vertical="center"/>
    </xf>
    <xf numFmtId="0" fontId="68" fillId="0" borderId="45" xfId="103" applyFont="1" applyBorder="1" applyAlignment="1">
      <alignment horizontal="center" vertical="center"/>
    </xf>
    <xf numFmtId="3" fontId="66" fillId="61" borderId="43" xfId="83" applyNumberFormat="1" applyFont="1" applyFill="1" applyBorder="1" applyAlignment="1" applyProtection="1">
      <alignment vertical="center"/>
      <protection locked="0"/>
    </xf>
    <xf numFmtId="3" fontId="66" fillId="61" borderId="44" xfId="83" applyNumberFormat="1" applyFont="1" applyFill="1" applyBorder="1" applyAlignment="1" applyProtection="1">
      <alignment vertical="center"/>
      <protection locked="0"/>
    </xf>
    <xf numFmtId="3" fontId="66" fillId="61" borderId="45" xfId="83" applyNumberFormat="1" applyFont="1" applyFill="1" applyBorder="1" applyAlignment="1" applyProtection="1">
      <alignment vertical="center"/>
      <protection locked="0"/>
    </xf>
    <xf numFmtId="168" fontId="66" fillId="58" borderId="43" xfId="103" applyNumberFormat="1" applyFont="1" applyFill="1" applyBorder="1" applyAlignment="1">
      <alignment vertical="center"/>
    </xf>
    <xf numFmtId="168" fontId="66" fillId="58" borderId="45" xfId="103" applyNumberFormat="1" applyFont="1" applyFill="1" applyBorder="1" applyAlignment="1">
      <alignment vertical="center"/>
    </xf>
    <xf numFmtId="168" fontId="3" fillId="58" borderId="0" xfId="103" applyNumberFormat="1" applyFont="1" applyFill="1" applyBorder="1" applyAlignment="1">
      <alignment vertical="center"/>
    </xf>
    <xf numFmtId="0" fontId="66" fillId="0" borderId="46" xfId="103" applyFont="1" applyBorder="1" applyAlignment="1">
      <alignment horizontal="center" vertical="center"/>
    </xf>
    <xf numFmtId="0" fontId="3" fillId="0" borderId="47" xfId="103" applyFont="1" applyBorder="1" applyAlignment="1">
      <alignment vertical="center"/>
    </xf>
    <xf numFmtId="0" fontId="68" fillId="0" borderId="47" xfId="103" applyFont="1" applyBorder="1" applyAlignment="1">
      <alignment horizontal="center" vertical="center"/>
    </xf>
    <xf numFmtId="0" fontId="68" fillId="0" borderId="48" xfId="103" applyFont="1" applyBorder="1" applyAlignment="1">
      <alignment horizontal="center" vertical="center"/>
    </xf>
    <xf numFmtId="3" fontId="66" fillId="61" borderId="46" xfId="83" applyNumberFormat="1" applyFont="1" applyFill="1" applyBorder="1" applyAlignment="1" applyProtection="1">
      <alignment vertical="center"/>
      <protection locked="0"/>
    </xf>
    <xf numFmtId="3" fontId="66" fillId="61" borderId="47" xfId="83" applyNumberFormat="1" applyFont="1" applyFill="1" applyBorder="1" applyAlignment="1" applyProtection="1">
      <alignment vertical="center"/>
      <protection locked="0"/>
    </xf>
    <xf numFmtId="3" fontId="66" fillId="61" borderId="48" xfId="83" applyNumberFormat="1" applyFont="1" applyFill="1" applyBorder="1" applyAlignment="1" applyProtection="1">
      <alignment vertical="center"/>
      <protection locked="0"/>
    </xf>
    <xf numFmtId="0" fontId="66" fillId="58" borderId="46" xfId="103" applyFont="1" applyFill="1" applyBorder="1" applyAlignment="1">
      <alignment vertical="center"/>
    </xf>
    <xf numFmtId="0" fontId="66" fillId="58" borderId="48" xfId="103" applyFont="1" applyFill="1" applyBorder="1" applyAlignment="1">
      <alignment vertical="center"/>
    </xf>
    <xf numFmtId="0" fontId="3" fillId="58" borderId="0" xfId="0" applyFont="1" applyFill="1" applyAlignment="1">
      <alignment vertical="top"/>
    </xf>
    <xf numFmtId="0" fontId="51" fillId="58" borderId="0" xfId="0" applyFont="1" applyFill="1" applyAlignment="1">
      <alignment vertical="top"/>
    </xf>
    <xf numFmtId="3" fontId="66" fillId="62" borderId="40" xfId="103" applyNumberFormat="1" applyFont="1" applyFill="1" applyBorder="1" applyAlignment="1" applyProtection="1">
      <alignment vertical="center"/>
      <protection locked="0"/>
    </xf>
    <xf numFmtId="3" fontId="66" fillId="62" borderId="41" xfId="103" applyNumberFormat="1" applyFont="1" applyFill="1" applyBorder="1" applyAlignment="1" applyProtection="1">
      <alignment vertical="center"/>
      <protection locked="0"/>
    </xf>
    <xf numFmtId="3" fontId="66" fillId="62" borderId="42" xfId="103" applyNumberFormat="1" applyFont="1" applyFill="1" applyBorder="1" applyAlignment="1" applyProtection="1">
      <alignment vertical="center"/>
      <protection locked="0"/>
    </xf>
    <xf numFmtId="168" fontId="66" fillId="58" borderId="40" xfId="103" applyNumberFormat="1" applyFont="1" applyFill="1" applyBorder="1" applyAlignment="1">
      <alignment vertical="center"/>
    </xf>
    <xf numFmtId="168" fontId="66" fillId="58" borderId="42" xfId="103" applyNumberFormat="1" applyFont="1" applyFill="1" applyBorder="1" applyAlignment="1">
      <alignment vertical="center"/>
    </xf>
    <xf numFmtId="0" fontId="66" fillId="52" borderId="0" xfId="67" applyFont="1" applyFill="1" applyAlignment="1" applyProtection="1">
      <alignment horizontal="center" vertical="center"/>
    </xf>
    <xf numFmtId="3" fontId="18" fillId="62" borderId="43" xfId="102" applyNumberFormat="1" applyFont="1" applyFill="1" applyBorder="1" applyAlignment="1" applyProtection="1">
      <alignment vertical="center"/>
      <protection locked="0"/>
    </xf>
    <xf numFmtId="3" fontId="18" fillId="62" borderId="44" xfId="102" applyNumberFormat="1" applyFont="1" applyFill="1" applyBorder="1" applyAlignment="1" applyProtection="1">
      <alignment vertical="center"/>
      <protection locked="0"/>
    </xf>
    <xf numFmtId="3" fontId="18" fillId="62" borderId="45" xfId="102" applyNumberFormat="1" applyFont="1" applyFill="1" applyBorder="1" applyAlignment="1" applyProtection="1">
      <alignment vertical="center"/>
      <protection locked="0"/>
    </xf>
    <xf numFmtId="3" fontId="66" fillId="62" borderId="43" xfId="103" applyNumberFormat="1" applyFont="1" applyFill="1" applyBorder="1" applyAlignment="1" applyProtection="1">
      <alignment vertical="center"/>
      <protection locked="0"/>
    </xf>
    <xf numFmtId="3" fontId="66" fillId="62" borderId="44" xfId="103" applyNumberFormat="1" applyFont="1" applyFill="1" applyBorder="1" applyAlignment="1" applyProtection="1">
      <alignment vertical="center"/>
      <protection locked="0"/>
    </xf>
    <xf numFmtId="3" fontId="66" fillId="62" borderId="45" xfId="103" applyNumberFormat="1" applyFont="1" applyFill="1" applyBorder="1" applyAlignment="1" applyProtection="1">
      <alignment vertical="center"/>
      <protection locked="0"/>
    </xf>
    <xf numFmtId="0" fontId="66" fillId="58" borderId="43" xfId="103" applyFont="1" applyFill="1" applyBorder="1" applyAlignment="1">
      <alignment vertical="center"/>
    </xf>
    <xf numFmtId="0" fontId="66" fillId="58" borderId="45" xfId="103" applyFont="1" applyFill="1" applyBorder="1" applyAlignment="1">
      <alignment vertical="center"/>
    </xf>
    <xf numFmtId="0" fontId="66" fillId="58" borderId="49" xfId="103" applyFont="1" applyFill="1" applyBorder="1" applyAlignment="1">
      <alignment vertical="center"/>
    </xf>
    <xf numFmtId="3" fontId="18" fillId="62" borderId="46" xfId="102" applyNumberFormat="1" applyFont="1" applyFill="1" applyBorder="1" applyAlignment="1" applyProtection="1">
      <alignment vertical="center"/>
      <protection locked="0"/>
    </xf>
    <xf numFmtId="3" fontId="18" fillId="62" borderId="47" xfId="102" applyNumberFormat="1" applyFont="1" applyFill="1" applyBorder="1" applyAlignment="1" applyProtection="1">
      <alignment vertical="center"/>
      <protection locked="0"/>
    </xf>
    <xf numFmtId="3" fontId="18" fillId="62" borderId="48" xfId="102" applyNumberFormat="1" applyFont="1" applyFill="1" applyBorder="1" applyAlignment="1" applyProtection="1">
      <alignment vertical="center"/>
      <protection locked="0"/>
    </xf>
    <xf numFmtId="168" fontId="66" fillId="58" borderId="50" xfId="103" applyNumberFormat="1" applyFont="1" applyFill="1" applyBorder="1" applyAlignment="1">
      <alignment vertical="center"/>
    </xf>
    <xf numFmtId="168" fontId="66" fillId="58" borderId="48" xfId="103" applyNumberFormat="1" applyFont="1" applyFill="1" applyBorder="1" applyAlignment="1">
      <alignment vertical="center"/>
    </xf>
    <xf numFmtId="3" fontId="66" fillId="61" borderId="51" xfId="83" applyNumberFormat="1" applyFont="1" applyFill="1" applyBorder="1" applyAlignment="1" applyProtection="1">
      <alignment vertical="center"/>
      <protection locked="0"/>
    </xf>
    <xf numFmtId="0" fontId="68" fillId="59" borderId="0" xfId="78" applyFont="1" applyFill="1" applyAlignment="1" applyProtection="1">
      <alignment horizontal="center" vertical="center"/>
    </xf>
    <xf numFmtId="0" fontId="68" fillId="0" borderId="52" xfId="103" applyFont="1" applyBorder="1" applyAlignment="1">
      <alignment horizontal="center" vertical="center"/>
    </xf>
    <xf numFmtId="0" fontId="23" fillId="58" borderId="52" xfId="103" applyFont="1" applyFill="1" applyBorder="1" applyAlignment="1">
      <alignment horizontal="center" vertical="center"/>
    </xf>
    <xf numFmtId="168" fontId="66" fillId="61" borderId="40" xfId="83" applyNumberFormat="1" applyFont="1" applyFill="1" applyBorder="1" applyAlignment="1" applyProtection="1">
      <alignment vertical="center"/>
      <protection locked="0"/>
    </xf>
    <xf numFmtId="168" fontId="66" fillId="61" borderId="41" xfId="83" applyNumberFormat="1" applyFont="1" applyFill="1" applyBorder="1" applyAlignment="1" applyProtection="1">
      <alignment vertical="center"/>
      <protection locked="0"/>
    </xf>
    <xf numFmtId="168" fontId="66" fillId="62" borderId="41" xfId="103" applyNumberFormat="1" applyFont="1" applyFill="1" applyBorder="1" applyAlignment="1" applyProtection="1">
      <alignment vertical="center"/>
      <protection locked="0"/>
    </xf>
    <xf numFmtId="168" fontId="66" fillId="62" borderId="42" xfId="103" applyNumberFormat="1" applyFont="1" applyFill="1" applyBorder="1" applyAlignment="1" applyProtection="1">
      <alignment vertical="center"/>
      <protection locked="0"/>
    </xf>
    <xf numFmtId="0" fontId="68" fillId="0" borderId="53" xfId="103" applyFont="1" applyBorder="1" applyAlignment="1">
      <alignment horizontal="center" vertical="center"/>
    </xf>
    <xf numFmtId="0" fontId="23" fillId="58" borderId="53" xfId="103" applyFont="1" applyFill="1" applyBorder="1" applyAlignment="1">
      <alignment horizontal="center" vertical="center"/>
    </xf>
    <xf numFmtId="168" fontId="66" fillId="61" borderId="43" xfId="83" applyNumberFormat="1" applyFont="1" applyFill="1" applyBorder="1" applyAlignment="1" applyProtection="1">
      <alignment vertical="center"/>
      <protection locked="0"/>
    </xf>
    <xf numFmtId="168" fontId="66" fillId="61" borderId="44" xfId="83" applyNumberFormat="1" applyFont="1" applyFill="1" applyBorder="1" applyAlignment="1" applyProtection="1">
      <alignment vertical="center"/>
      <protection locked="0"/>
    </xf>
    <xf numFmtId="0" fontId="68" fillId="0" borderId="54" xfId="103" applyFont="1" applyBorder="1" applyAlignment="1">
      <alignment horizontal="center" vertical="center"/>
    </xf>
    <xf numFmtId="0" fontId="23" fillId="58" borderId="54" xfId="65" applyFont="1" applyFill="1" applyBorder="1" applyAlignment="1">
      <alignment horizontal="center" vertical="center"/>
    </xf>
    <xf numFmtId="168" fontId="66" fillId="61" borderId="46" xfId="83" applyNumberFormat="1" applyFont="1" applyFill="1" applyBorder="1" applyAlignment="1" applyProtection="1">
      <alignment vertical="center"/>
      <protection locked="0"/>
    </xf>
    <xf numFmtId="168" fontId="66" fillId="61" borderId="47" xfId="83" applyNumberFormat="1" applyFont="1" applyFill="1" applyBorder="1" applyAlignment="1" applyProtection="1">
      <alignment vertical="center"/>
      <protection locked="0"/>
    </xf>
    <xf numFmtId="0" fontId="20" fillId="58" borderId="0" xfId="65" applyFont="1" applyFill="1" applyBorder="1" applyAlignment="1">
      <alignment vertical="center"/>
    </xf>
    <xf numFmtId="43" fontId="20" fillId="58" borderId="0" xfId="65" applyNumberFormat="1" applyFont="1" applyFill="1" applyBorder="1" applyAlignment="1">
      <alignment vertical="center"/>
    </xf>
    <xf numFmtId="0" fontId="66" fillId="59" borderId="0" xfId="78" applyFont="1" applyFill="1" applyAlignment="1" applyProtection="1">
      <alignment horizontal="center" vertical="center"/>
    </xf>
    <xf numFmtId="0" fontId="23" fillId="58" borderId="52" xfId="65" applyFont="1" applyFill="1" applyBorder="1" applyAlignment="1">
      <alignment horizontal="center" vertical="center"/>
    </xf>
    <xf numFmtId="168" fontId="66" fillId="62" borderId="40" xfId="103" applyNumberFormat="1" applyFont="1" applyFill="1" applyBorder="1" applyAlignment="1" applyProtection="1">
      <alignment vertical="center"/>
      <protection locked="0"/>
    </xf>
    <xf numFmtId="0" fontId="23" fillId="58" borderId="53" xfId="65" applyFont="1" applyFill="1" applyBorder="1" applyAlignment="1">
      <alignment horizontal="center" vertical="center"/>
    </xf>
    <xf numFmtId="0" fontId="39" fillId="58" borderId="0" xfId="65" applyFill="1" applyBorder="1" applyAlignment="1">
      <alignment vertical="center"/>
    </xf>
    <xf numFmtId="0" fontId="23" fillId="58" borderId="53" xfId="103" applyNumberFormat="1" applyFont="1" applyFill="1" applyBorder="1" applyAlignment="1" applyProtection="1">
      <alignment horizontal="center" vertical="center"/>
    </xf>
    <xf numFmtId="0" fontId="69" fillId="58" borderId="0" xfId="103" applyNumberFormat="1" applyFont="1" applyFill="1" applyBorder="1" applyAlignment="1" applyProtection="1">
      <alignment vertical="center"/>
    </xf>
    <xf numFmtId="0" fontId="23" fillId="58" borderId="53" xfId="66" applyFont="1" applyFill="1" applyBorder="1" applyAlignment="1" applyProtection="1">
      <alignment horizontal="center" vertical="center"/>
    </xf>
    <xf numFmtId="0" fontId="70" fillId="58" borderId="43" xfId="103" applyNumberFormat="1" applyFont="1" applyFill="1" applyBorder="1" applyAlignment="1" applyProtection="1">
      <alignment vertical="center"/>
    </xf>
    <xf numFmtId="0" fontId="70" fillId="58" borderId="45" xfId="103" applyNumberFormat="1" applyFont="1" applyFill="1" applyBorder="1" applyAlignment="1" applyProtection="1">
      <alignment vertical="center"/>
    </xf>
    <xf numFmtId="49" fontId="23" fillId="58" borderId="54" xfId="103" applyNumberFormat="1" applyFont="1" applyFill="1" applyBorder="1" applyAlignment="1" applyProtection="1">
      <alignment horizontal="center" vertical="top" wrapText="1"/>
    </xf>
    <xf numFmtId="49" fontId="20" fillId="58" borderId="0" xfId="103" applyNumberFormat="1" applyFont="1" applyFill="1" applyBorder="1" applyAlignment="1" applyProtection="1">
      <alignment vertical="top" wrapText="1"/>
    </xf>
    <xf numFmtId="0" fontId="66" fillId="58" borderId="55" xfId="103" applyFont="1" applyFill="1" applyBorder="1" applyAlignment="1">
      <alignment vertical="center"/>
    </xf>
    <xf numFmtId="0" fontId="66" fillId="58" borderId="37" xfId="103" applyFont="1" applyFill="1" applyBorder="1" applyAlignment="1">
      <alignment vertical="center"/>
    </xf>
    <xf numFmtId="0" fontId="71" fillId="58" borderId="0" xfId="66" applyFont="1" applyFill="1" applyBorder="1" applyAlignment="1" applyProtection="1">
      <alignment vertical="top"/>
    </xf>
    <xf numFmtId="49" fontId="23" fillId="58" borderId="52" xfId="66" applyNumberFormat="1" applyFont="1" applyFill="1" applyBorder="1" applyAlignment="1" applyProtection="1">
      <alignment horizontal="center" vertical="top" wrapText="1"/>
    </xf>
    <xf numFmtId="168" fontId="18" fillId="46" borderId="40" xfId="112" applyNumberFormat="1" applyFont="1" applyFill="1" applyBorder="1"/>
    <xf numFmtId="168" fontId="18" fillId="46" borderId="41" xfId="112" applyNumberFormat="1" applyFont="1" applyFill="1" applyBorder="1"/>
    <xf numFmtId="168" fontId="18" fillId="46" borderId="42" xfId="112" applyNumberFormat="1" applyFont="1" applyFill="1" applyBorder="1"/>
    <xf numFmtId="49" fontId="20" fillId="58" borderId="0" xfId="66" applyNumberFormat="1" applyFont="1" applyFill="1" applyBorder="1" applyAlignment="1" applyProtection="1">
      <alignment vertical="top" wrapText="1"/>
    </xf>
    <xf numFmtId="0" fontId="18" fillId="58" borderId="40" xfId="66" applyFont="1" applyFill="1" applyBorder="1" applyAlignment="1" applyProtection="1">
      <alignment vertical="top"/>
    </xf>
    <xf numFmtId="0" fontId="18" fillId="58" borderId="42" xfId="66" applyFont="1" applyFill="1" applyBorder="1" applyAlignment="1" applyProtection="1">
      <alignment vertical="top"/>
    </xf>
    <xf numFmtId="49" fontId="23" fillId="58" borderId="53" xfId="66" applyNumberFormat="1" applyFont="1" applyFill="1" applyBorder="1" applyAlignment="1" applyProtection="1">
      <alignment horizontal="center" vertical="top" wrapText="1"/>
    </xf>
    <xf numFmtId="168" fontId="18" fillId="46" borderId="43" xfId="112" applyNumberFormat="1" applyFont="1" applyFill="1" applyBorder="1"/>
    <xf numFmtId="168" fontId="18" fillId="46" borderId="44" xfId="112" applyNumberFormat="1" applyFont="1" applyFill="1" applyBorder="1"/>
    <xf numFmtId="168" fontId="18" fillId="46" borderId="45" xfId="112" applyNumberFormat="1" applyFont="1" applyFill="1" applyBorder="1"/>
    <xf numFmtId="49" fontId="18" fillId="58" borderId="43" xfId="66" applyNumberFormat="1" applyFont="1" applyFill="1" applyBorder="1" applyAlignment="1" applyProtection="1">
      <alignment vertical="top" wrapText="1"/>
    </xf>
    <xf numFmtId="49" fontId="18" fillId="58" borderId="45" xfId="66" applyNumberFormat="1" applyFont="1" applyFill="1" applyBorder="1" applyAlignment="1" applyProtection="1">
      <alignment vertical="top" wrapText="1"/>
    </xf>
    <xf numFmtId="0" fontId="72" fillId="59" borderId="0" xfId="78" applyFont="1" applyFill="1" applyAlignment="1" applyProtection="1">
      <alignment horizontal="center" vertical="center"/>
    </xf>
    <xf numFmtId="49" fontId="23" fillId="58" borderId="54" xfId="66" applyNumberFormat="1" applyFont="1" applyFill="1" applyBorder="1" applyAlignment="1" applyProtection="1">
      <alignment horizontal="center" vertical="top" wrapText="1"/>
    </xf>
    <xf numFmtId="168" fontId="18" fillId="46" borderId="46" xfId="112" applyNumberFormat="1" applyFont="1" applyFill="1" applyBorder="1"/>
    <xf numFmtId="168" fontId="18" fillId="46" borderId="47" xfId="112" applyNumberFormat="1" applyFont="1" applyFill="1" applyBorder="1"/>
    <xf numFmtId="168" fontId="18" fillId="46" borderId="48" xfId="112" applyNumberFormat="1" applyFont="1" applyFill="1" applyBorder="1"/>
    <xf numFmtId="49" fontId="18" fillId="58" borderId="46" xfId="66" applyNumberFormat="1" applyFont="1" applyFill="1" applyBorder="1" applyAlignment="1" applyProtection="1">
      <alignment vertical="top" wrapText="1"/>
    </xf>
    <xf numFmtId="49" fontId="18" fillId="58" borderId="48" xfId="66" applyNumberFormat="1" applyFont="1" applyFill="1" applyBorder="1" applyAlignment="1" applyProtection="1">
      <alignment vertical="top" wrapText="1"/>
    </xf>
    <xf numFmtId="49" fontId="23" fillId="58" borderId="0" xfId="66" applyNumberFormat="1" applyFont="1" applyFill="1" applyBorder="1" applyAlignment="1" applyProtection="1">
      <alignment vertical="top" wrapText="1"/>
    </xf>
    <xf numFmtId="2" fontId="66" fillId="61" borderId="40" xfId="103" applyNumberFormat="1" applyFont="1" applyFill="1" applyBorder="1" applyAlignment="1" applyProtection="1">
      <alignment horizontal="right" vertical="center"/>
      <protection locked="0"/>
    </xf>
    <xf numFmtId="2" fontId="66" fillId="61" borderId="41" xfId="103" applyNumberFormat="1" applyFont="1" applyFill="1" applyBorder="1" applyAlignment="1" applyProtection="1">
      <alignment horizontal="right" vertical="center"/>
      <protection locked="0"/>
    </xf>
    <xf numFmtId="2" fontId="66" fillId="61" borderId="42" xfId="103" applyNumberFormat="1" applyFont="1" applyFill="1" applyBorder="1" applyAlignment="1" applyProtection="1">
      <alignment horizontal="right" vertical="center"/>
      <protection locked="0"/>
    </xf>
    <xf numFmtId="49" fontId="18" fillId="58" borderId="40" xfId="66" applyNumberFormat="1" applyFont="1" applyFill="1" applyBorder="1" applyAlignment="1" applyProtection="1">
      <alignment vertical="top" wrapText="1"/>
    </xf>
    <xf numFmtId="49" fontId="18" fillId="58" borderId="42" xfId="66" applyNumberFormat="1" applyFont="1" applyFill="1" applyBorder="1" applyAlignment="1" applyProtection="1">
      <alignment vertical="top" wrapText="1"/>
    </xf>
    <xf numFmtId="0" fontId="72" fillId="59" borderId="0" xfId="67" applyFont="1" applyFill="1" applyAlignment="1" applyProtection="1">
      <alignment vertical="center"/>
    </xf>
    <xf numFmtId="2" fontId="66" fillId="61" borderId="43" xfId="103" applyNumberFormat="1" applyFont="1" applyFill="1" applyBorder="1" applyAlignment="1" applyProtection="1">
      <alignment horizontal="right" vertical="center"/>
      <protection locked="0"/>
    </xf>
    <xf numFmtId="2" fontId="66" fillId="61" borderId="44" xfId="103" applyNumberFormat="1" applyFont="1" applyFill="1" applyBorder="1" applyAlignment="1" applyProtection="1">
      <alignment horizontal="right" vertical="center"/>
      <protection locked="0"/>
    </xf>
    <xf numFmtId="2" fontId="66" fillId="61" borderId="45" xfId="103" applyNumberFormat="1" applyFont="1" applyFill="1" applyBorder="1" applyAlignment="1" applyProtection="1">
      <alignment horizontal="right" vertical="center"/>
      <protection locked="0"/>
    </xf>
    <xf numFmtId="2" fontId="66" fillId="61" borderId="46" xfId="103" applyNumberFormat="1" applyFont="1" applyFill="1" applyBorder="1" applyAlignment="1" applyProtection="1">
      <alignment horizontal="right" vertical="center"/>
      <protection locked="0"/>
    </xf>
    <xf numFmtId="2" fontId="66" fillId="61" borderId="47" xfId="103" applyNumberFormat="1" applyFont="1" applyFill="1" applyBorder="1" applyAlignment="1" applyProtection="1">
      <alignment horizontal="right" vertical="center"/>
      <protection locked="0"/>
    </xf>
    <xf numFmtId="2" fontId="66" fillId="61" borderId="48" xfId="103" applyNumberFormat="1" applyFont="1" applyFill="1" applyBorder="1" applyAlignment="1" applyProtection="1">
      <alignment horizontal="right" vertical="center"/>
      <protection locked="0"/>
    </xf>
    <xf numFmtId="0" fontId="72" fillId="0" borderId="0" xfId="67" applyFont="1" applyFill="1" applyAlignment="1" applyProtection="1">
      <alignment horizontal="center" vertical="center" wrapText="1"/>
    </xf>
    <xf numFmtId="0" fontId="39" fillId="0" borderId="0" xfId="67" applyFill="1" applyAlignment="1" applyProtection="1">
      <alignment vertical="center"/>
    </xf>
    <xf numFmtId="0" fontId="66" fillId="58" borderId="0" xfId="103" applyFont="1" applyFill="1" applyBorder="1" applyAlignment="1" applyProtection="1">
      <alignment vertical="center"/>
    </xf>
    <xf numFmtId="0" fontId="72" fillId="0" borderId="0" xfId="67" applyFont="1" applyFill="1" applyAlignment="1" applyProtection="1">
      <alignment horizontal="center" vertical="center"/>
    </xf>
    <xf numFmtId="10" fontId="66" fillId="61" borderId="36" xfId="83" applyNumberFormat="1" applyFont="1" applyFill="1" applyBorder="1" applyAlignment="1" applyProtection="1">
      <alignment vertical="center"/>
      <protection locked="0"/>
    </xf>
    <xf numFmtId="10" fontId="66" fillId="62" borderId="56" xfId="83" applyNumberFormat="1" applyFont="1" applyFill="1" applyBorder="1" applyAlignment="1" applyProtection="1">
      <alignment vertical="center"/>
      <protection locked="0"/>
    </xf>
    <xf numFmtId="49" fontId="23" fillId="58" borderId="42" xfId="66" applyNumberFormat="1" applyFont="1" applyFill="1" applyBorder="1" applyAlignment="1" applyProtection="1">
      <alignment horizontal="center" vertical="top" wrapText="1"/>
    </xf>
    <xf numFmtId="168" fontId="66" fillId="62" borderId="57" xfId="103" applyNumberFormat="1" applyFont="1" applyFill="1" applyBorder="1" applyAlignment="1" applyProtection="1">
      <alignment vertical="center"/>
      <protection locked="0"/>
    </xf>
    <xf numFmtId="169" fontId="66" fillId="58" borderId="40" xfId="46" applyNumberFormat="1" applyFont="1" applyFill="1" applyBorder="1" applyAlignment="1" applyProtection="1">
      <alignment horizontal="left"/>
    </xf>
    <xf numFmtId="49" fontId="18" fillId="58" borderId="42" xfId="66" applyNumberFormat="1" applyFont="1" applyFill="1" applyBorder="1" applyAlignment="1" applyProtection="1">
      <alignment vertical="top"/>
    </xf>
    <xf numFmtId="168" fontId="66" fillId="62" borderId="56" xfId="103" applyNumberFormat="1" applyFont="1" applyFill="1" applyBorder="1" applyAlignment="1" applyProtection="1">
      <alignment vertical="center"/>
      <protection locked="0"/>
    </xf>
    <xf numFmtId="0" fontId="66" fillId="58" borderId="46" xfId="114" applyFont="1" applyFill="1" applyBorder="1" applyProtection="1"/>
    <xf numFmtId="0" fontId="68" fillId="58" borderId="0" xfId="0" applyFont="1" applyFill="1" applyBorder="1" applyAlignment="1">
      <alignment vertical="top"/>
    </xf>
    <xf numFmtId="0" fontId="0" fillId="58" borderId="0" xfId="0" applyFill="1" applyBorder="1" applyAlignment="1" applyProtection="1">
      <alignment vertical="top"/>
    </xf>
    <xf numFmtId="0" fontId="71" fillId="58" borderId="0" xfId="65" applyFont="1" applyFill="1" applyAlignment="1">
      <alignment vertical="center"/>
    </xf>
    <xf numFmtId="0" fontId="20" fillId="58" borderId="0" xfId="65" applyFont="1" applyFill="1" applyAlignment="1">
      <alignment vertical="center"/>
    </xf>
    <xf numFmtId="0" fontId="73" fillId="58" borderId="0" xfId="114" applyFont="1" applyFill="1"/>
    <xf numFmtId="0" fontId="39" fillId="58" borderId="0" xfId="65" applyFill="1" applyAlignment="1">
      <alignment vertical="center"/>
    </xf>
    <xf numFmtId="0" fontId="3" fillId="62" borderId="44" xfId="103" applyFont="1" applyFill="1" applyBorder="1" applyAlignment="1">
      <alignment horizontal="center" vertical="center"/>
    </xf>
    <xf numFmtId="0" fontId="3" fillId="58" borderId="0" xfId="103" applyFont="1" applyFill="1" applyBorder="1" applyAlignment="1">
      <alignment horizontal="left" vertical="center"/>
    </xf>
    <xf numFmtId="0" fontId="3" fillId="63" borderId="44" xfId="103" applyFont="1" applyFill="1" applyBorder="1" applyAlignment="1">
      <alignment horizontal="center" vertical="center"/>
    </xf>
    <xf numFmtId="0" fontId="3" fillId="64" borderId="44" xfId="103" applyFont="1" applyFill="1" applyBorder="1" applyAlignment="1">
      <alignment horizontal="center" vertical="center"/>
    </xf>
    <xf numFmtId="0" fontId="3" fillId="61" borderId="44" xfId="103" applyFont="1" applyFill="1" applyBorder="1" applyAlignment="1">
      <alignment horizontal="center" vertical="center"/>
    </xf>
    <xf numFmtId="0" fontId="3" fillId="0" borderId="0" xfId="104" applyFont="1" applyAlignment="1" applyProtection="1">
      <alignment vertical="center"/>
    </xf>
    <xf numFmtId="0" fontId="3" fillId="58" borderId="0" xfId="104" applyFont="1" applyFill="1" applyAlignment="1" applyProtection="1">
      <alignment horizontal="left" vertical="center"/>
    </xf>
    <xf numFmtId="0" fontId="74" fillId="58" borderId="0" xfId="66" applyFont="1" applyFill="1" applyBorder="1" applyAlignment="1" applyProtection="1">
      <alignment horizontal="left" vertical="center"/>
    </xf>
    <xf numFmtId="0" fontId="74" fillId="58" borderId="0" xfId="66" applyFont="1" applyFill="1" applyBorder="1" applyAlignment="1" applyProtection="1">
      <alignment vertical="center"/>
    </xf>
    <xf numFmtId="0" fontId="20" fillId="58" borderId="0" xfId="66" applyFont="1" applyFill="1" applyAlignment="1" applyProtection="1">
      <alignment vertical="center"/>
    </xf>
    <xf numFmtId="0" fontId="20" fillId="58" borderId="0" xfId="66" applyFont="1" applyFill="1" applyAlignment="1" applyProtection="1">
      <alignment horizontal="left" vertical="center"/>
    </xf>
    <xf numFmtId="0" fontId="20" fillId="58" borderId="0" xfId="103" applyFill="1" applyAlignment="1" applyProtection="1"/>
    <xf numFmtId="0" fontId="71" fillId="0" borderId="40" xfId="66" applyFont="1" applyFill="1" applyBorder="1" applyAlignment="1" applyProtection="1">
      <alignment horizontal="center" vertical="top"/>
    </xf>
    <xf numFmtId="0" fontId="71" fillId="59" borderId="62" xfId="66" applyFont="1" applyFill="1" applyBorder="1" applyAlignment="1" applyProtection="1">
      <alignment horizontal="center" vertical="top"/>
    </xf>
    <xf numFmtId="0" fontId="71" fillId="59" borderId="63" xfId="66" applyFont="1" applyFill="1" applyBorder="1" applyAlignment="1" applyProtection="1">
      <alignment horizontal="left" vertical="top"/>
    </xf>
    <xf numFmtId="0" fontId="71" fillId="59" borderId="64" xfId="66" applyFont="1" applyFill="1" applyBorder="1" applyAlignment="1" applyProtection="1">
      <alignment horizontal="left" vertical="top"/>
    </xf>
    <xf numFmtId="49" fontId="20" fillId="0" borderId="55" xfId="66" quotePrefix="1" applyNumberFormat="1" applyFont="1" applyFill="1" applyBorder="1" applyAlignment="1" applyProtection="1">
      <alignment horizontal="center" vertical="top" wrapText="1"/>
    </xf>
    <xf numFmtId="49" fontId="20" fillId="0" borderId="46" xfId="66" quotePrefix="1" applyNumberFormat="1" applyFont="1" applyFill="1" applyBorder="1" applyAlignment="1" applyProtection="1">
      <alignment horizontal="center" vertical="top" wrapText="1"/>
    </xf>
    <xf numFmtId="168" fontId="18" fillId="62" borderId="43" xfId="102" applyNumberFormat="1" applyFont="1" applyFill="1" applyBorder="1" applyAlignment="1" applyProtection="1">
      <alignment vertical="center"/>
      <protection locked="0"/>
    </xf>
    <xf numFmtId="168" fontId="18" fillId="62" borderId="44" xfId="102" applyNumberFormat="1" applyFont="1" applyFill="1" applyBorder="1" applyAlignment="1" applyProtection="1">
      <alignment vertical="center"/>
      <protection locked="0"/>
    </xf>
    <xf numFmtId="168" fontId="18" fillId="62" borderId="45" xfId="102" applyNumberFormat="1" applyFont="1" applyFill="1" applyBorder="1" applyAlignment="1" applyProtection="1">
      <alignment vertical="center"/>
      <protection locked="0"/>
    </xf>
    <xf numFmtId="168" fontId="66" fillId="62" borderId="43" xfId="103" applyNumberFormat="1" applyFont="1" applyFill="1" applyBorder="1" applyAlignment="1" applyProtection="1">
      <alignment vertical="center"/>
      <protection locked="0"/>
    </xf>
    <xf numFmtId="168" fontId="66" fillId="62" borderId="44" xfId="103" applyNumberFormat="1" applyFont="1" applyFill="1" applyBorder="1" applyAlignment="1" applyProtection="1">
      <alignment vertical="center"/>
      <protection locked="0"/>
    </xf>
    <xf numFmtId="168" fontId="66" fillId="62" borderId="45" xfId="103" applyNumberFormat="1" applyFont="1" applyFill="1" applyBorder="1" applyAlignment="1" applyProtection="1">
      <alignment vertical="center"/>
      <protection locked="0"/>
    </xf>
    <xf numFmtId="168" fontId="18" fillId="62" borderId="46" xfId="102" applyNumberFormat="1" applyFont="1" applyFill="1" applyBorder="1" applyAlignment="1" applyProtection="1">
      <alignment vertical="center"/>
      <protection locked="0"/>
    </xf>
    <xf numFmtId="168" fontId="18" fillId="62" borderId="47" xfId="102" applyNumberFormat="1" applyFont="1" applyFill="1" applyBorder="1" applyAlignment="1" applyProtection="1">
      <alignment vertical="center"/>
      <protection locked="0"/>
    </xf>
    <xf numFmtId="168" fontId="18" fillId="62" borderId="48" xfId="102" applyNumberFormat="1" applyFont="1" applyFill="1" applyBorder="1" applyAlignment="1" applyProtection="1">
      <alignment vertical="center"/>
      <protection locked="0"/>
    </xf>
    <xf numFmtId="165" fontId="39" fillId="0" borderId="23" xfId="0" applyNumberFormat="1" applyFont="1" applyFill="1" applyBorder="1"/>
    <xf numFmtId="165" fontId="46" fillId="0" borderId="14" xfId="0" applyNumberFormat="1" applyFont="1" applyBorder="1"/>
    <xf numFmtId="0" fontId="20" fillId="0" borderId="63" xfId="66" applyFont="1" applyFill="1" applyBorder="1" applyAlignment="1" applyProtection="1">
      <alignment horizontal="left" vertical="top" wrapText="1"/>
    </xf>
    <xf numFmtId="0" fontId="20" fillId="0" borderId="64" xfId="66" applyFont="1" applyFill="1" applyBorder="1" applyAlignment="1" applyProtection="1">
      <alignment horizontal="left" vertical="top" wrapText="1"/>
    </xf>
    <xf numFmtId="0" fontId="20" fillId="0" borderId="65" xfId="66" applyFont="1" applyFill="1" applyBorder="1" applyAlignment="1" applyProtection="1">
      <alignment horizontal="left" vertical="top" wrapText="1"/>
    </xf>
    <xf numFmtId="0" fontId="20" fillId="0" borderId="66" xfId="66" applyFont="1" applyFill="1" applyBorder="1" applyAlignment="1" applyProtection="1">
      <alignment horizontal="left" vertical="top" wrapText="1"/>
    </xf>
    <xf numFmtId="0" fontId="65" fillId="57" borderId="0" xfId="103" applyFont="1" applyFill="1" applyBorder="1" applyAlignment="1">
      <alignment horizontal="left" vertical="center"/>
    </xf>
    <xf numFmtId="0" fontId="67" fillId="59" borderId="31" xfId="103" applyFont="1" applyFill="1" applyBorder="1" applyAlignment="1">
      <alignment horizontal="left" vertical="center"/>
    </xf>
    <xf numFmtId="0" fontId="67" fillId="59" borderId="32" xfId="103" applyFont="1" applyFill="1" applyBorder="1" applyAlignment="1">
      <alignment horizontal="left" vertical="center"/>
    </xf>
    <xf numFmtId="0" fontId="66" fillId="52" borderId="0" xfId="67" applyFont="1" applyFill="1" applyAlignment="1" applyProtection="1">
      <alignment horizontal="center" vertical="center" wrapText="1"/>
    </xf>
    <xf numFmtId="0" fontId="69" fillId="59" borderId="31" xfId="103" applyNumberFormat="1" applyFont="1" applyFill="1" applyBorder="1" applyAlignment="1" applyProtection="1">
      <alignment horizontal="left" vertical="center"/>
    </xf>
    <xf numFmtId="0" fontId="69" fillId="59" borderId="58" xfId="103" applyNumberFormat="1" applyFont="1" applyFill="1" applyBorder="1" applyAlignment="1" applyProtection="1">
      <alignment horizontal="left" vertical="center"/>
    </xf>
    <xf numFmtId="0" fontId="69" fillId="59" borderId="59" xfId="103" applyNumberFormat="1" applyFont="1" applyFill="1" applyBorder="1" applyAlignment="1" applyProtection="1">
      <alignment horizontal="left" vertical="center"/>
    </xf>
    <xf numFmtId="0" fontId="20" fillId="0" borderId="31" xfId="103" applyNumberFormat="1" applyFont="1" applyFill="1" applyBorder="1" applyAlignment="1" applyProtection="1">
      <alignment horizontal="left" vertical="top" wrapText="1"/>
    </xf>
    <xf numFmtId="0" fontId="20" fillId="0" borderId="58" xfId="103" applyNumberFormat="1" applyFont="1" applyFill="1" applyBorder="1" applyAlignment="1" applyProtection="1">
      <alignment horizontal="left" vertical="top" wrapText="1"/>
    </xf>
    <xf numFmtId="0" fontId="20" fillId="0" borderId="59" xfId="103" applyNumberFormat="1" applyFont="1" applyFill="1" applyBorder="1" applyAlignment="1" applyProtection="1">
      <alignment horizontal="left" vertical="top" wrapText="1"/>
    </xf>
    <xf numFmtId="0" fontId="71" fillId="0" borderId="60" xfId="66" applyFont="1" applyFill="1" applyBorder="1" applyAlignment="1" applyProtection="1">
      <alignment horizontal="left" vertical="top"/>
    </xf>
    <xf numFmtId="0" fontId="71" fillId="0" borderId="61" xfId="66" applyFont="1" applyFill="1" applyBorder="1" applyAlignment="1" applyProtection="1">
      <alignment horizontal="left" vertical="top"/>
    </xf>
  </cellXfs>
  <cellStyles count="115">
    <cellStyle name="%" xfId="74" xr:uid="{00000000-0005-0000-0000-000000000000}"/>
    <cellStyle name="]_x000d__x000a_Zoomed=1_x000d__x000a_Row=0_x000d__x000a_Column=0_x000d__x000a_Height=0_x000d__x000a_Width=0_x000d__x000a_FontName=FoxFont_x000d__x000a_FontStyle=0_x000d__x000a_FontSize=9_x000d__x000a_PrtFontName=FoxPrin" xfId="85" xr:uid="{00000000-0005-0000-0000-000001000000}"/>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Att1" xfId="86" xr:uid="{00000000-0005-0000-0000-00001A000000}"/>
    <cellStyle name="Bad" xfId="6" builtinId="27" customBuiltin="1"/>
    <cellStyle name="BM CheckSum" xfId="40" xr:uid="{00000000-0005-0000-0000-00001C000000}"/>
    <cellStyle name="BM Header Main" xfId="41" xr:uid="{00000000-0005-0000-0000-00001D000000}"/>
    <cellStyle name="BM Header Secondary" xfId="42" xr:uid="{00000000-0005-0000-0000-00001E000000}"/>
    <cellStyle name="BM Heading 1" xfId="43" xr:uid="{00000000-0005-0000-0000-00001F000000}"/>
    <cellStyle name="BM Heading 2" xfId="44" xr:uid="{00000000-0005-0000-0000-000020000000}"/>
    <cellStyle name="BM Heading 3" xfId="45" xr:uid="{00000000-0005-0000-0000-000021000000}"/>
    <cellStyle name="BM Input" xfId="46" xr:uid="{00000000-0005-0000-0000-000022000000}"/>
    <cellStyle name="BM Input External Link" xfId="47" xr:uid="{00000000-0005-0000-0000-000023000000}"/>
    <cellStyle name="BM Input Modeller" xfId="48" xr:uid="{00000000-0005-0000-0000-000024000000}"/>
    <cellStyle name="BM Label" xfId="49" xr:uid="{00000000-0005-0000-0000-000025000000}"/>
    <cellStyle name="BM Modellers Input" xfId="50" xr:uid="{00000000-0005-0000-0000-000026000000}"/>
    <cellStyle name="BM UF" xfId="51" xr:uid="{00000000-0005-0000-0000-000027000000}"/>
    <cellStyle name="BMNumber" xfId="52" xr:uid="{00000000-0005-0000-0000-000028000000}"/>
    <cellStyle name="BMRangeName" xfId="53" xr:uid="{00000000-0005-0000-0000-000029000000}"/>
    <cellStyle name="bold_text" xfId="87" xr:uid="{00000000-0005-0000-0000-00002A000000}"/>
    <cellStyle name="boldbluetxt_green" xfId="88" xr:uid="{00000000-0005-0000-0000-00002B000000}"/>
    <cellStyle name="box" xfId="89" xr:uid="{00000000-0005-0000-0000-00002C000000}"/>
    <cellStyle name="Brand Align Left Text" xfId="54" xr:uid="{00000000-0005-0000-0000-00002D000000}"/>
    <cellStyle name="Brand Default" xfId="55" xr:uid="{00000000-0005-0000-0000-00002E000000}"/>
    <cellStyle name="Brand Percent" xfId="56" xr:uid="{00000000-0005-0000-0000-00002F000000}"/>
    <cellStyle name="Brand Source" xfId="57" xr:uid="{00000000-0005-0000-0000-000030000000}"/>
    <cellStyle name="Brand Subtitle with Underline" xfId="58" xr:uid="{00000000-0005-0000-0000-000031000000}"/>
    <cellStyle name="Brand Subtitle without Underline" xfId="59" xr:uid="{00000000-0005-0000-0000-000032000000}"/>
    <cellStyle name="Brand Title" xfId="60" xr:uid="{00000000-0005-0000-0000-000033000000}"/>
    <cellStyle name="Calculation" xfId="10" builtinId="22" customBuiltin="1"/>
    <cellStyle name="Check Cell" xfId="12" builtinId="23" customBuiltin="1"/>
    <cellStyle name="Comma" xfId="112" builtinId="3"/>
    <cellStyle name="Comma 2" xfId="75" xr:uid="{00000000-0005-0000-0000-000037000000}"/>
    <cellStyle name="Comma 3" xfId="76" xr:uid="{00000000-0005-0000-0000-000038000000}"/>
    <cellStyle name="Comma 3 2" xfId="90" xr:uid="{00000000-0005-0000-0000-000039000000}"/>
    <cellStyle name="Comma 5" xfId="77" xr:uid="{00000000-0005-0000-0000-00003A000000}"/>
    <cellStyle name="Error" xfId="61" xr:uid="{00000000-0005-0000-0000-00003B000000}"/>
    <cellStyle name="Explanatory Text" xfId="14" builtinId="53" customBuiltin="1"/>
    <cellStyle name="False" xfId="62" xr:uid="{00000000-0005-0000-0000-00003D000000}"/>
    <cellStyle name="Fountain Col Header" xfId="91" xr:uid="{00000000-0005-0000-0000-00003E000000}"/>
    <cellStyle name="Fountain Input" xfId="92" xr:uid="{00000000-0005-0000-0000-00003F000000}"/>
    <cellStyle name="Fountain Input 2" xfId="93" xr:uid="{00000000-0005-0000-0000-000040000000}"/>
    <cellStyle name="Fountain Table Header" xfId="94" xr:uid="{00000000-0005-0000-0000-000041000000}"/>
    <cellStyle name="Fountain Text" xfId="95" xr:uid="{00000000-0005-0000-0000-000042000000}"/>
    <cellStyle name="Fountain Text 2" xfId="96" xr:uid="{00000000-0005-0000-0000-000043000000}"/>
    <cellStyle name="Fountain Text 4" xfId="97" xr:uid="{00000000-0005-0000-0000-000044000000}"/>
    <cellStyle name="Good" xfId="5" builtinId="26" customBuiltin="1"/>
    <cellStyle name="Header" xfId="98" xr:uid="{00000000-0005-0000-0000-000046000000}"/>
    <cellStyle name="Header3rdlevel" xfId="99" xr:uid="{00000000-0005-0000-0000-000047000000}"/>
    <cellStyle name="Heading 1" xfId="1" builtinId="16" customBuiltin="1"/>
    <cellStyle name="Heading 2" xfId="2" builtinId="17" customBuiltin="1"/>
    <cellStyle name="Heading 3" xfId="3" builtinId="18" customBuiltin="1"/>
    <cellStyle name="Heading 4" xfId="4" builtinId="19" customBuiltin="1"/>
    <cellStyle name="Hyperlink 2" xfId="100" xr:uid="{00000000-0005-0000-0000-00004C000000}"/>
    <cellStyle name="In Development" xfId="63" xr:uid="{00000000-0005-0000-0000-00004D000000}"/>
    <cellStyle name="Input" xfId="8" builtinId="20" customBuiltin="1"/>
    <cellStyle name="Linked Cell" xfId="11" builtinId="24" customBuiltin="1"/>
    <cellStyle name="Neutral" xfId="7" builtinId="28" customBuiltin="1"/>
    <cellStyle name="NJS" xfId="101" xr:uid="{00000000-0005-0000-0000-000051000000}"/>
    <cellStyle name="No Error" xfId="64" xr:uid="{00000000-0005-0000-0000-000052000000}"/>
    <cellStyle name="Normal" xfId="0" builtinId="0" customBuiltin="1"/>
    <cellStyle name="Normal 2" xfId="65" xr:uid="{00000000-0005-0000-0000-000054000000}"/>
    <cellStyle name="Normal 2 2" xfId="66" xr:uid="{00000000-0005-0000-0000-000055000000}"/>
    <cellStyle name="Normal 2 3" xfId="102" xr:uid="{00000000-0005-0000-0000-000056000000}"/>
    <cellStyle name="Normal 3" xfId="67" xr:uid="{00000000-0005-0000-0000-000057000000}"/>
    <cellStyle name="Normal 3 2" xfId="103" xr:uid="{00000000-0005-0000-0000-000058000000}"/>
    <cellStyle name="Normal 3 3 2" xfId="114" xr:uid="{00000000-0005-0000-0000-000059000000}"/>
    <cellStyle name="Normal 4" xfId="72" xr:uid="{00000000-0005-0000-0000-00005A000000}"/>
    <cellStyle name="Normal 4 2" xfId="78" xr:uid="{00000000-0005-0000-0000-00005B000000}"/>
    <cellStyle name="Normal 4 2 2" xfId="104" xr:uid="{00000000-0005-0000-0000-00005C000000}"/>
    <cellStyle name="Normal 5" xfId="79" xr:uid="{00000000-0005-0000-0000-00005D000000}"/>
    <cellStyle name="Normal 5 2" xfId="105" xr:uid="{00000000-0005-0000-0000-00005E000000}"/>
    <cellStyle name="Normal 6" xfId="80" xr:uid="{00000000-0005-0000-0000-00005F000000}"/>
    <cellStyle name="Normal 7" xfId="106" xr:uid="{00000000-0005-0000-0000-000060000000}"/>
    <cellStyle name="Normal 8" xfId="107" xr:uid="{00000000-0005-0000-0000-000061000000}"/>
    <cellStyle name="Normal 9" xfId="108" xr:uid="{00000000-0005-0000-0000-000062000000}"/>
    <cellStyle name="Note 2" xfId="68" xr:uid="{00000000-0005-0000-0000-000063000000}"/>
    <cellStyle name="Output" xfId="9" builtinId="21" customBuiltin="1"/>
    <cellStyle name="Percent" xfId="83" builtinId="5"/>
    <cellStyle name="Percent 2" xfId="73" xr:uid="{00000000-0005-0000-0000-000066000000}"/>
    <cellStyle name="Percent 2 2" xfId="109" xr:uid="{00000000-0005-0000-0000-000067000000}"/>
    <cellStyle name="Percent 3" xfId="81" xr:uid="{00000000-0005-0000-0000-000068000000}"/>
    <cellStyle name="Percent 4 2" xfId="82" xr:uid="{00000000-0005-0000-0000-000069000000}"/>
    <cellStyle name="Style 1" xfId="69" xr:uid="{00000000-0005-0000-0000-00006A000000}"/>
    <cellStyle name="Total" xfId="15" builtinId="25" customBuiltin="1"/>
    <cellStyle name="True" xfId="70" xr:uid="{00000000-0005-0000-0000-00006C000000}"/>
    <cellStyle name="True 2" xfId="84" xr:uid="{00000000-0005-0000-0000-00006D000000}"/>
    <cellStyle name="Unique Formula" xfId="71" xr:uid="{00000000-0005-0000-0000-00006E000000}"/>
    <cellStyle name="Validation error" xfId="113" xr:uid="{00000000-0005-0000-0000-00006F000000}"/>
    <cellStyle name="Warning Text" xfId="13" builtinId="11" customBuiltin="1"/>
    <cellStyle name="white_text_on_blue" xfId="110" xr:uid="{00000000-0005-0000-0000-000071000000}"/>
    <cellStyle name="year_formats_pink" xfId="111" xr:uid="{00000000-0005-0000-0000-000072000000}"/>
  </cellStyles>
  <dxfs count="10">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ont>
        <color theme="0"/>
      </font>
      <fill>
        <patternFill>
          <bgColor theme="0"/>
        </patternFill>
      </fill>
    </dxf>
    <dxf>
      <font>
        <color theme="0"/>
      </font>
      <fill>
        <patternFill>
          <bgColor rgb="FF0070C0"/>
        </patternFill>
      </fill>
    </dxf>
  </dxfs>
  <tableStyles count="0" defaultTableStyle="TableStyleMedium2" defaultPivotStyle="PivotStyleLight16"/>
  <colors>
    <mruColors>
      <color rgb="FFFF00FF"/>
      <color rgb="FFFF99CC"/>
      <color rgb="FF99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ddocks\AppData\Local\Microsoft\Windows\Temporary%20Internet%20Files\Content.IE5\BNIMITMY\PR19-Business-plan-data-tables-&#8211;-June-2018-&#8211;-YKY.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_SHEET"/>
      <sheetName val="F_Inputs"/>
      <sheetName val="F_Outputs (Non-group)"/>
      <sheetName val="F_Outputs YKY"/>
      <sheetName val="F_Outputs (Group)"/>
      <sheetName val="LWTW"/>
      <sheetName val="Change control"/>
      <sheetName val="Validation flags"/>
      <sheetName val="APPOINTEE"/>
      <sheetName val="Summary (App)"/>
      <sheetName val="AppValidation"/>
      <sheetName val="AppPCview"/>
      <sheetName val="App1"/>
      <sheetName val="App1 guide"/>
      <sheetName val="App2"/>
      <sheetName val="App3"/>
      <sheetName val="App4"/>
      <sheetName val="App5"/>
      <sheetName val="App6"/>
      <sheetName val="App7"/>
      <sheetName val="App8"/>
      <sheetName val="App9"/>
      <sheetName val="App10"/>
      <sheetName val="App11"/>
      <sheetName val="App11a"/>
      <sheetName val="App12"/>
      <sheetName val="App12a"/>
      <sheetName val="App13"/>
      <sheetName val="App14"/>
      <sheetName val="App15"/>
      <sheetName val="App15a"/>
      <sheetName val="App16"/>
      <sheetName val="App17"/>
      <sheetName val="App18"/>
      <sheetName val="App19"/>
      <sheetName val="App20"/>
      <sheetName val="App21"/>
      <sheetName val="App22"/>
      <sheetName val="App23"/>
      <sheetName val="App24"/>
      <sheetName val="App24a"/>
      <sheetName val="App25"/>
      <sheetName val="App26"/>
      <sheetName val="App27"/>
      <sheetName val="App28"/>
      <sheetName val="App29"/>
      <sheetName val="App30"/>
      <sheetName val="App31"/>
      <sheetName val="App32"/>
      <sheetName val="App33"/>
      <sheetName val="WATER&gt;&gt;"/>
      <sheetName val="Summary (W)"/>
      <sheetName val="WS1"/>
      <sheetName val="WS1a"/>
      <sheetName val="WS2"/>
      <sheetName val="WS2a"/>
      <sheetName val="WS3"/>
      <sheetName val="WS4"/>
      <sheetName val="WS5"/>
      <sheetName val="WS6 not used"/>
      <sheetName val="WS7"/>
      <sheetName val="WS8"/>
      <sheetName val="WS9 not used"/>
      <sheetName val="WS10"/>
      <sheetName val="WS11 not used"/>
      <sheetName val="WS12"/>
      <sheetName val="WS12a"/>
      <sheetName val="WS12b not used"/>
      <sheetName val="WS13"/>
      <sheetName val="WS14 not used"/>
      <sheetName val="WS15"/>
      <sheetName val="WS16 not used"/>
      <sheetName val="WS17"/>
      <sheetName val="WS18"/>
      <sheetName val="WResources&gt;&gt;"/>
      <sheetName val="Wr1"/>
      <sheetName val="Wr2"/>
      <sheetName val="Wr3"/>
      <sheetName val="Wr4"/>
      <sheetName val="Wr5"/>
      <sheetName val="Wr6"/>
      <sheetName val="Wr7"/>
      <sheetName val="Wr8"/>
      <sheetName val="WNetwork+&gt;&gt;"/>
      <sheetName val="Wn1"/>
      <sheetName val="Wn2"/>
      <sheetName val="Wn3"/>
      <sheetName val="Wn4"/>
      <sheetName val="Wn5"/>
      <sheetName val="Wn6"/>
      <sheetName val="WASTEWATER&gt;&gt;"/>
      <sheetName val="Summary (WW)"/>
      <sheetName val="WWS1"/>
      <sheetName val="WWS1a"/>
      <sheetName val="WWS2"/>
      <sheetName val="WWS2a"/>
      <sheetName val="WWS3"/>
      <sheetName val="WWS4"/>
      <sheetName val="WWS5"/>
      <sheetName val="WWS6 not used"/>
      <sheetName val="WWS7"/>
      <sheetName val="WWS8"/>
      <sheetName val="WWS9 not used"/>
      <sheetName val="WWS10"/>
      <sheetName val="WWS11 not used"/>
      <sheetName val="WWS12"/>
      <sheetName val="WWS12a not used"/>
      <sheetName val="WWS13"/>
      <sheetName val="WWS14 not used"/>
      <sheetName val="WWS15"/>
      <sheetName val="WWS16 not used"/>
      <sheetName val="WWS17 not used"/>
      <sheetName val="WWS18"/>
      <sheetName val="WWNetwork+&gt;&gt;"/>
      <sheetName val="WWn1"/>
      <sheetName val="WWn2"/>
      <sheetName val="WWn3"/>
      <sheetName val="WWn4"/>
      <sheetName val="WWn5"/>
      <sheetName val="WWn6"/>
      <sheetName val="WWn7"/>
      <sheetName val="WWn8"/>
      <sheetName val="Bioresources&gt;&gt;"/>
      <sheetName val="Bio1"/>
      <sheetName val="Bio2"/>
      <sheetName val="Bio3"/>
      <sheetName val="Bio4"/>
      <sheetName val="Bio5"/>
      <sheetName val="Bio6"/>
      <sheetName val="Bio7"/>
      <sheetName val="Dummy&gt;&gt;"/>
      <sheetName val="Summary (Dmy)"/>
      <sheetName val="Dmmy1"/>
      <sheetName val="Dmmy2"/>
      <sheetName val="Dmmy3"/>
      <sheetName val="Dmmy4"/>
      <sheetName val="Dmmy5"/>
      <sheetName val="Dmmy6"/>
      <sheetName val="Dmmy7"/>
      <sheetName val="Dmmy8"/>
      <sheetName val="Dmmy9"/>
      <sheetName val="Dmmy10"/>
      <sheetName val="RETAIL&gt;&gt;"/>
      <sheetName val="Summary (R)"/>
      <sheetName val="R1"/>
      <sheetName val="R2"/>
      <sheetName val="R3"/>
      <sheetName val="R4"/>
      <sheetName val="R5"/>
      <sheetName val="R6"/>
      <sheetName val="R7"/>
      <sheetName val="R8"/>
      <sheetName val="R9"/>
      <sheetName val="R10"/>
    </sheetNames>
    <sheetDataSet>
      <sheetData sheetId="0"/>
      <sheetData sheetId="1">
        <row r="137">
          <cell r="J137">
            <v>55257</v>
          </cell>
        </row>
      </sheetData>
      <sheetData sheetId="2"/>
      <sheetData sheetId="3"/>
      <sheetData sheetId="4"/>
      <sheetData sheetId="5"/>
      <sheetData sheetId="6"/>
      <sheetData sheetId="7">
        <row r="3">
          <cell r="H3">
            <v>0</v>
          </cell>
        </row>
      </sheetData>
      <sheetData sheetId="8"/>
      <sheetData sheetId="9"/>
      <sheetData sheetId="10">
        <row r="2">
          <cell r="D2" t="str">
            <v>Yorkshire Water</v>
          </cell>
        </row>
      </sheetData>
      <sheetData sheetId="11"/>
      <sheetData sheetId="12"/>
      <sheetData sheetId="13"/>
      <sheetData sheetId="14"/>
      <sheetData sheetId="15"/>
      <sheetData sheetId="16"/>
      <sheetData sheetId="17"/>
      <sheetData sheetId="18"/>
      <sheetData sheetId="19"/>
      <sheetData sheetId="20"/>
      <sheetData sheetId="21">
        <row r="16">
          <cell r="C16" t="str">
            <v>Water ~ NPV effect of 50% of proceeds from disposals of interest in land at 2017-18 FYA CPIH deflated price base</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57">
          <cell r="C57" t="str">
            <v>ODI in~period revenue adjustment ~ Total net revenue adjustment at 2017~18 FYA CPIH deflated price base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48">
          <cell r="C48" t="str">
            <v>WRFIM Total reward / (penalty) at the end of AMP6 ~ water network plus</v>
          </cell>
        </row>
      </sheetData>
      <sheetData sheetId="69"/>
      <sheetData sheetId="70">
        <row r="43">
          <cell r="C43" t="str">
            <v>Water: Totex menu revenue adjustment at 2017-18 FYA CPIH deflated price base</v>
          </cell>
        </row>
      </sheetData>
      <sheetData sheetId="71"/>
      <sheetData sheetId="72">
        <row r="85">
          <cell r="C85" t="str">
            <v>Total value of export incentive - water resources at 2017-18 FYA CPIH deflated price base</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ow r="48">
          <cell r="C48" t="str">
            <v>WRFIM Total reward / (penalty) at the end of AMP6 ~ wastewater network plus</v>
          </cell>
        </row>
      </sheetData>
      <sheetData sheetId="108"/>
      <sheetData sheetId="109">
        <row r="38">
          <cell r="C38" t="str">
            <v>Wastewater: Totex menu revenue adjustment at 2017-18 FYA CPIH deflated price base</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ow r="67">
          <cell r="C67" t="str">
            <v>Residential retail revenue adjustment at 2017-18 FYA CPIH deflated price base</v>
          </cell>
        </row>
      </sheetData>
      <sheetData sheetId="153">
        <row r="5">
          <cell r="L5" t="str">
            <v>2017-18 FYA
(CPIH deflated)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77"/>
  <sheetViews>
    <sheetView showGridLines="0" zoomScale="75" zoomScaleNormal="75" workbookViewId="0">
      <pane xSplit="8" ySplit="7" topLeftCell="I8" activePane="bottomRight" state="frozen"/>
      <selection activeCell="M38" sqref="M38"/>
      <selection pane="topRight" activeCell="M38" sqref="M38"/>
      <selection pane="bottomLeft" activeCell="M38" sqref="M38"/>
      <selection pane="bottomRight" activeCell="M38" sqref="M38"/>
    </sheetView>
  </sheetViews>
  <sheetFormatPr defaultColWidth="0" defaultRowHeight="12.75" zeroHeight="1"/>
  <cols>
    <col min="1" max="3" width="2.7109375" customWidth="1"/>
    <col min="4" max="4" width="9.140625" customWidth="1"/>
    <col min="5" max="5" width="58.5703125" bestFit="1" customWidth="1"/>
    <col min="6" max="6" width="17.7109375" style="59" bestFit="1" customWidth="1"/>
    <col min="7" max="8" width="2.7109375" customWidth="1"/>
    <col min="9" max="11" width="10" bestFit="1" customWidth="1"/>
    <col min="12" max="12" width="11.5703125" bestFit="1" customWidth="1"/>
    <col min="13" max="13" width="10" bestFit="1" customWidth="1"/>
    <col min="14" max="15" width="10.5703125" bestFit="1" customWidth="1"/>
    <col min="16" max="16" width="10.42578125" bestFit="1" customWidth="1"/>
    <col min="17" max="17" width="9.85546875" customWidth="1"/>
    <col min="18" max="18" width="10.42578125" bestFit="1" customWidth="1"/>
    <col min="19" max="21" width="10.85546875" bestFit="1" customWidth="1"/>
    <col min="22" max="22" width="2.85546875" customWidth="1"/>
    <col min="23" max="23" width="77.28515625" bestFit="1" customWidth="1"/>
    <col min="24" max="24" width="9.140625" customWidth="1"/>
    <col min="25" max="16384" width="9.140625" hidden="1"/>
  </cols>
  <sheetData>
    <row r="1" spans="1:24" ht="33.75">
      <c r="A1" s="29"/>
      <c r="B1" s="29"/>
      <c r="C1" s="29"/>
      <c r="D1" s="29" t="s">
        <v>28</v>
      </c>
      <c r="E1" s="29"/>
      <c r="F1" s="58"/>
      <c r="G1" s="29"/>
      <c r="H1" s="29"/>
      <c r="I1" s="29"/>
      <c r="J1" s="29"/>
      <c r="K1" s="29"/>
      <c r="L1" s="29"/>
      <c r="M1" s="29"/>
      <c r="N1" s="29"/>
      <c r="O1" s="29"/>
      <c r="P1" s="29"/>
      <c r="Q1" s="29"/>
      <c r="R1" s="29"/>
      <c r="S1" s="29"/>
      <c r="T1" s="29"/>
      <c r="U1" s="29"/>
      <c r="V1" s="29"/>
      <c r="W1" s="29"/>
      <c r="X1" s="29"/>
    </row>
    <row r="2" spans="1:24" ht="15">
      <c r="A2" s="2"/>
      <c r="B2" s="2"/>
      <c r="C2" s="2"/>
      <c r="D2" s="2"/>
      <c r="E2" s="2"/>
      <c r="F2" s="19"/>
      <c r="G2" s="3"/>
      <c r="H2" s="2"/>
      <c r="I2" s="2"/>
      <c r="J2" s="2"/>
      <c r="K2" s="2"/>
      <c r="L2" s="2"/>
      <c r="M2" s="2"/>
      <c r="N2" s="2"/>
      <c r="O2" s="3"/>
      <c r="P2" s="3"/>
      <c r="Q2" s="2"/>
      <c r="R2" s="2"/>
      <c r="S2" s="2"/>
      <c r="T2" s="2"/>
      <c r="U2" s="2"/>
      <c r="V2" s="2"/>
      <c r="W2" s="2"/>
      <c r="X2" s="2"/>
    </row>
    <row r="3" spans="1:24">
      <c r="A3" s="3"/>
      <c r="B3" s="3"/>
      <c r="C3" s="3"/>
      <c r="D3" s="3"/>
      <c r="E3" s="3" t="s">
        <v>11</v>
      </c>
      <c r="F3" s="19"/>
      <c r="G3" s="3"/>
      <c r="H3" s="3"/>
      <c r="I3" s="4" t="str">
        <f t="shared" ref="I3:U3" si="0">AMP.Years</f>
        <v>2012-13</v>
      </c>
      <c r="J3" s="4" t="str">
        <f t="shared" si="0"/>
        <v>2013-14</v>
      </c>
      <c r="K3" s="4" t="str">
        <f t="shared" si="0"/>
        <v>2014-15</v>
      </c>
      <c r="L3" s="5" t="str">
        <f t="shared" si="0"/>
        <v>2015-16</v>
      </c>
      <c r="M3" s="5" t="str">
        <f t="shared" si="0"/>
        <v>2016-17</v>
      </c>
      <c r="N3" s="5" t="str">
        <f t="shared" si="0"/>
        <v>2017-18</v>
      </c>
      <c r="O3" s="5" t="str">
        <f t="shared" si="0"/>
        <v>2018-19</v>
      </c>
      <c r="P3" s="5" t="str">
        <f t="shared" si="0"/>
        <v>2019-20</v>
      </c>
      <c r="Q3" s="4" t="str">
        <f t="shared" si="0"/>
        <v>2020-21</v>
      </c>
      <c r="R3" s="4" t="str">
        <f t="shared" si="0"/>
        <v>2021-22</v>
      </c>
      <c r="S3" s="4" t="str">
        <f t="shared" si="0"/>
        <v>2022-23</v>
      </c>
      <c r="T3" s="4" t="str">
        <f t="shared" si="0"/>
        <v>2023-24</v>
      </c>
      <c r="U3" s="4" t="str">
        <f t="shared" si="0"/>
        <v>2024-25</v>
      </c>
      <c r="V3" s="25"/>
      <c r="W3" s="14" t="s">
        <v>44</v>
      </c>
      <c r="X3" s="3"/>
    </row>
    <row r="4" spans="1:24">
      <c r="A4" s="8">
        <v>1</v>
      </c>
      <c r="B4" s="3"/>
      <c r="C4" s="3"/>
      <c r="D4" s="3"/>
      <c r="E4" s="3"/>
      <c r="F4" s="19"/>
      <c r="G4" s="3"/>
      <c r="H4" s="3"/>
      <c r="I4" s="3"/>
      <c r="J4" s="3"/>
      <c r="K4" s="3"/>
      <c r="L4" s="3"/>
      <c r="M4" s="3"/>
      <c r="N4" s="3"/>
      <c r="O4" s="3"/>
      <c r="P4" s="3"/>
      <c r="Q4" s="3"/>
      <c r="R4" s="3"/>
      <c r="S4" s="3"/>
      <c r="T4" s="3"/>
      <c r="U4" s="3"/>
      <c r="V4" s="25"/>
      <c r="W4" s="3"/>
      <c r="X4" s="3"/>
    </row>
    <row r="5" spans="1:24">
      <c r="A5" s="3"/>
      <c r="B5" s="3"/>
      <c r="C5" s="3"/>
      <c r="D5" s="3"/>
      <c r="E5" s="28" t="s">
        <v>18</v>
      </c>
      <c r="F5" s="19"/>
      <c r="G5" s="3"/>
      <c r="H5" s="3"/>
      <c r="I5" s="27">
        <f t="shared" ref="I5:U5" si="1">Calendar.Years</f>
        <v>2012</v>
      </c>
      <c r="J5" s="27">
        <f t="shared" si="1"/>
        <v>2013</v>
      </c>
      <c r="K5" s="27">
        <f t="shared" si="1"/>
        <v>2014</v>
      </c>
      <c r="L5" s="27">
        <f t="shared" si="1"/>
        <v>2015</v>
      </c>
      <c r="M5" s="27">
        <f t="shared" si="1"/>
        <v>2016</v>
      </c>
      <c r="N5" s="27">
        <f t="shared" si="1"/>
        <v>2017</v>
      </c>
      <c r="O5" s="27">
        <f t="shared" si="1"/>
        <v>2018</v>
      </c>
      <c r="P5" s="27">
        <f t="shared" si="1"/>
        <v>2019</v>
      </c>
      <c r="Q5" s="27">
        <f t="shared" si="1"/>
        <v>2020</v>
      </c>
      <c r="R5" s="27">
        <f t="shared" si="1"/>
        <v>2021</v>
      </c>
      <c r="S5" s="27">
        <f t="shared" si="1"/>
        <v>2022</v>
      </c>
      <c r="T5" s="27">
        <f t="shared" si="1"/>
        <v>2023</v>
      </c>
      <c r="U5" s="27">
        <f t="shared" si="1"/>
        <v>2024</v>
      </c>
      <c r="V5" s="25"/>
      <c r="W5" s="3"/>
      <c r="X5" s="3"/>
    </row>
    <row r="6" spans="1:24">
      <c r="A6" s="3"/>
      <c r="B6" s="3"/>
      <c r="C6" s="3"/>
      <c r="D6" s="3"/>
      <c r="E6" s="3" t="s">
        <v>12</v>
      </c>
      <c r="F6" s="19"/>
      <c r="G6" s="3"/>
      <c r="H6" s="3"/>
      <c r="I6" s="3"/>
      <c r="J6" s="3"/>
      <c r="K6" s="7"/>
      <c r="L6" s="34">
        <v>1</v>
      </c>
      <c r="M6" s="8">
        <v>2</v>
      </c>
      <c r="N6" s="8">
        <v>3</v>
      </c>
      <c r="O6" s="8">
        <v>4</v>
      </c>
      <c r="P6" s="8">
        <v>5</v>
      </c>
      <c r="Q6" s="8">
        <v>6</v>
      </c>
      <c r="R6" s="8">
        <v>7</v>
      </c>
      <c r="S6" s="8">
        <v>8</v>
      </c>
      <c r="T6" s="8">
        <v>9</v>
      </c>
      <c r="U6" s="8">
        <v>10</v>
      </c>
      <c r="V6" s="3"/>
      <c r="W6" s="3"/>
      <c r="X6" s="3"/>
    </row>
    <row r="7" spans="1:24">
      <c r="A7" s="3"/>
      <c r="B7" s="3"/>
      <c r="C7" s="3"/>
      <c r="D7" s="3"/>
      <c r="E7" s="3"/>
      <c r="F7" s="19"/>
      <c r="G7" s="3"/>
      <c r="H7" s="3"/>
      <c r="I7" s="3"/>
      <c r="J7" s="3"/>
      <c r="K7" s="3"/>
      <c r="L7" s="3"/>
      <c r="M7" s="3"/>
      <c r="N7" s="3"/>
      <c r="O7" s="3"/>
      <c r="P7" s="3"/>
      <c r="Q7" s="3"/>
      <c r="R7" s="3"/>
      <c r="S7" s="3"/>
      <c r="T7" s="3"/>
      <c r="U7" s="3"/>
      <c r="V7" s="3"/>
      <c r="W7" s="3"/>
      <c r="X7" s="3"/>
    </row>
    <row r="8" spans="1:24" ht="15">
      <c r="A8" s="9"/>
      <c r="B8" s="13"/>
      <c r="C8" s="13"/>
      <c r="D8" s="32"/>
      <c r="E8" s="10" t="s">
        <v>24</v>
      </c>
      <c r="F8" s="60"/>
      <c r="G8" s="11"/>
      <c r="H8" s="11"/>
      <c r="I8" s="11"/>
      <c r="J8" s="11"/>
      <c r="K8" s="11"/>
      <c r="L8" s="41"/>
      <c r="M8" s="41"/>
      <c r="N8" s="41"/>
      <c r="O8" s="41"/>
      <c r="P8" s="41"/>
      <c r="Q8" s="11"/>
      <c r="R8" s="11"/>
      <c r="S8" s="11"/>
      <c r="T8" s="11"/>
      <c r="U8" s="11"/>
      <c r="V8" s="11"/>
      <c r="W8" s="11"/>
      <c r="X8" s="11"/>
    </row>
    <row r="9" spans="1:24">
      <c r="A9" s="18"/>
      <c r="B9" s="18"/>
      <c r="C9" s="18"/>
      <c r="D9" s="31"/>
      <c r="E9" s="18"/>
      <c r="F9" s="19"/>
      <c r="G9" s="18"/>
      <c r="H9" s="18"/>
      <c r="I9" s="18"/>
      <c r="J9" s="18"/>
      <c r="K9" s="22"/>
      <c r="L9" s="40"/>
      <c r="M9" s="40"/>
      <c r="N9" s="40"/>
      <c r="O9" s="40"/>
      <c r="P9" s="40"/>
      <c r="Q9" s="22"/>
      <c r="R9" s="22"/>
      <c r="S9" s="22"/>
      <c r="T9" s="18"/>
      <c r="U9" s="18"/>
      <c r="V9" s="25"/>
      <c r="W9" s="18"/>
      <c r="X9" s="18"/>
    </row>
    <row r="10" spans="1:24">
      <c r="A10" s="18"/>
      <c r="B10" s="18"/>
      <c r="C10" s="18"/>
      <c r="D10" s="31"/>
      <c r="E10" s="19" t="s">
        <v>21</v>
      </c>
      <c r="F10" s="19"/>
      <c r="G10" s="18"/>
      <c r="H10" s="18"/>
      <c r="I10" s="18"/>
      <c r="J10" s="18"/>
      <c r="K10" s="22"/>
      <c r="L10" s="40"/>
      <c r="M10" s="40"/>
      <c r="N10" s="40"/>
      <c r="O10" s="40"/>
      <c r="P10" s="40"/>
      <c r="Q10" s="22"/>
      <c r="R10" s="22"/>
      <c r="S10" s="22"/>
      <c r="T10" s="18"/>
      <c r="U10" s="18"/>
      <c r="V10" s="25"/>
      <c r="W10" s="18"/>
      <c r="X10" s="18"/>
    </row>
    <row r="11" spans="1:24">
      <c r="A11" s="18"/>
      <c r="B11" s="18"/>
      <c r="C11" s="18"/>
      <c r="D11" s="31"/>
      <c r="E11" s="36" t="s">
        <v>75</v>
      </c>
      <c r="F11" s="19"/>
      <c r="G11" s="18"/>
      <c r="H11" s="18"/>
      <c r="I11" s="18"/>
      <c r="J11" s="18"/>
      <c r="K11" s="22"/>
      <c r="L11" s="40"/>
      <c r="M11" s="40"/>
      <c r="N11" s="40"/>
      <c r="O11" s="40"/>
      <c r="P11" s="40"/>
      <c r="Q11" s="22"/>
      <c r="R11" s="22"/>
      <c r="S11" s="22"/>
      <c r="T11" s="18"/>
      <c r="U11" s="18"/>
      <c r="V11" s="25"/>
      <c r="W11" s="18"/>
      <c r="X11" s="18"/>
    </row>
    <row r="12" spans="1:24">
      <c r="A12" s="8">
        <v>1</v>
      </c>
      <c r="D12" s="56" t="s">
        <v>49</v>
      </c>
      <c r="E12" s="47" t="str">
        <f t="shared" ref="E12:E17" si="2">INDEX(Customer.List,A12)</f>
        <v>Unmetered water-only customer</v>
      </c>
      <c r="F12" s="19"/>
      <c r="G12" s="18"/>
      <c r="H12" s="18"/>
      <c r="I12" s="18"/>
      <c r="J12" s="18"/>
      <c r="K12" s="22"/>
      <c r="L12" s="74">
        <f>+'R9 - Ofwat'!H6</f>
        <v>55257</v>
      </c>
      <c r="M12" s="74">
        <f>+'R9 - Ofwat'!I6</f>
        <v>53050</v>
      </c>
      <c r="N12" s="74">
        <f>+'R9 - Ofwat'!J6</f>
        <v>50622</v>
      </c>
      <c r="O12" s="74">
        <f>+'R9 - Ofwat'!K6</f>
        <v>48304</v>
      </c>
      <c r="P12" s="74">
        <f>+'R9 - Ofwat'!L6</f>
        <v>46207</v>
      </c>
      <c r="Q12" s="22"/>
      <c r="R12" s="22"/>
      <c r="S12" s="22"/>
      <c r="T12" s="18"/>
      <c r="U12" s="18"/>
      <c r="V12" s="25"/>
      <c r="W12" s="18"/>
      <c r="X12" s="18"/>
    </row>
    <row r="13" spans="1:24">
      <c r="A13" s="8">
        <v>2</v>
      </c>
      <c r="D13" s="56" t="s">
        <v>49</v>
      </c>
      <c r="E13" s="47" t="str">
        <f t="shared" si="2"/>
        <v>Unmetered wastewater-only customer</v>
      </c>
      <c r="F13" s="19"/>
      <c r="G13" s="18"/>
      <c r="H13" s="18"/>
      <c r="I13" s="18"/>
      <c r="J13" s="18"/>
      <c r="K13" s="22"/>
      <c r="L13" s="38">
        <f>+'R9 - Ofwat'!H7</f>
        <v>65846</v>
      </c>
      <c r="M13" s="38">
        <f>+'R9 - Ofwat'!I7</f>
        <v>63216</v>
      </c>
      <c r="N13" s="38">
        <f>+'R9 - Ofwat'!J7</f>
        <v>60322</v>
      </c>
      <c r="O13" s="38">
        <f>+'R9 - Ofwat'!K7</f>
        <v>57561</v>
      </c>
      <c r="P13" s="38">
        <f>+'R9 - Ofwat'!L7</f>
        <v>55062</v>
      </c>
      <c r="Q13" s="22"/>
      <c r="R13" s="22"/>
      <c r="S13" s="22"/>
      <c r="T13" s="18"/>
      <c r="U13" s="18"/>
      <c r="V13" s="25"/>
      <c r="W13" s="18"/>
      <c r="X13" s="18"/>
    </row>
    <row r="14" spans="1:24">
      <c r="A14" s="8">
        <v>3</v>
      </c>
      <c r="D14" s="56" t="s">
        <v>49</v>
      </c>
      <c r="E14" s="47" t="str">
        <f t="shared" si="2"/>
        <v>Unmetered water and wastewater customer</v>
      </c>
      <c r="F14" s="19"/>
      <c r="G14" s="18"/>
      <c r="H14" s="18"/>
      <c r="I14" s="18"/>
      <c r="J14" s="18"/>
      <c r="K14" s="22"/>
      <c r="L14" s="38">
        <f>+'R9 - Ofwat'!H8</f>
        <v>946121</v>
      </c>
      <c r="M14" s="38">
        <f>+'R9 - Ofwat'!I8</f>
        <v>908328</v>
      </c>
      <c r="N14" s="38">
        <f>+'R9 - Ofwat'!J8</f>
        <v>866756</v>
      </c>
      <c r="O14" s="38">
        <f>+'R9 - Ofwat'!K8</f>
        <v>827074</v>
      </c>
      <c r="P14" s="38">
        <f>+'R9 - Ofwat'!L8</f>
        <v>791171</v>
      </c>
      <c r="Q14" s="22"/>
      <c r="R14" s="22"/>
      <c r="S14" s="22"/>
      <c r="T14" s="18"/>
      <c r="U14" s="18"/>
      <c r="V14" s="25"/>
      <c r="W14" s="18"/>
      <c r="X14" s="18"/>
    </row>
    <row r="15" spans="1:24">
      <c r="A15" s="8">
        <v>4</v>
      </c>
      <c r="D15" s="56" t="s">
        <v>49</v>
      </c>
      <c r="E15" s="47" t="str">
        <f t="shared" si="2"/>
        <v>Metered water-only customer</v>
      </c>
      <c r="F15" s="19"/>
      <c r="G15" s="18"/>
      <c r="H15" s="18"/>
      <c r="I15" s="18"/>
      <c r="J15" s="18"/>
      <c r="K15" s="22"/>
      <c r="L15" s="38">
        <f>+'R9 - Ofwat'!H9</f>
        <v>47725</v>
      </c>
      <c r="M15" s="38">
        <f>+'R9 - Ofwat'!I9</f>
        <v>50343</v>
      </c>
      <c r="N15" s="38">
        <f>+'R9 - Ofwat'!J9</f>
        <v>53360</v>
      </c>
      <c r="O15" s="38">
        <f>+'R9 - Ofwat'!K9</f>
        <v>56402</v>
      </c>
      <c r="P15" s="38">
        <f>+'R9 - Ofwat'!L9</f>
        <v>59347</v>
      </c>
      <c r="Q15" s="22"/>
      <c r="R15" s="22"/>
      <c r="S15" s="22"/>
      <c r="T15" s="18"/>
      <c r="U15" s="18"/>
      <c r="V15" s="25"/>
      <c r="W15" s="18"/>
      <c r="X15" s="18"/>
    </row>
    <row r="16" spans="1:24">
      <c r="A16" s="8">
        <v>5</v>
      </c>
      <c r="D16" s="56" t="s">
        <v>49</v>
      </c>
      <c r="E16" s="47" t="str">
        <f t="shared" si="2"/>
        <v>Metered wastewater-only customer</v>
      </c>
      <c r="F16" s="19"/>
      <c r="G16" s="18"/>
      <c r="H16" s="18"/>
      <c r="I16" s="18"/>
      <c r="J16" s="18"/>
      <c r="K16" s="22"/>
      <c r="L16" s="38">
        <f>+'R9 - Ofwat'!H10</f>
        <v>48799</v>
      </c>
      <c r="M16" s="38">
        <f>+'R9 - Ofwat'!I10</f>
        <v>51476</v>
      </c>
      <c r="N16" s="38">
        <f>+'R9 - Ofwat'!J10</f>
        <v>54564</v>
      </c>
      <c r="O16" s="38">
        <f>+'R9 - Ofwat'!K10</f>
        <v>57671</v>
      </c>
      <c r="P16" s="38">
        <f>+'R9 - Ofwat'!L10</f>
        <v>60682</v>
      </c>
      <c r="Q16" s="22"/>
      <c r="R16" s="22"/>
      <c r="S16" s="22"/>
      <c r="T16" s="18"/>
      <c r="U16" s="18"/>
      <c r="V16" s="25"/>
      <c r="W16" s="18"/>
      <c r="X16" s="18"/>
    </row>
    <row r="17" spans="1:24">
      <c r="A17" s="8">
        <v>6</v>
      </c>
      <c r="D17" s="56" t="s">
        <v>49</v>
      </c>
      <c r="E17" s="47" t="str">
        <f t="shared" si="2"/>
        <v>Meterered water and wastewater customer</v>
      </c>
      <c r="F17" s="19"/>
      <c r="G17" s="18"/>
      <c r="H17" s="18"/>
      <c r="I17" s="18"/>
      <c r="J17" s="18"/>
      <c r="K17" s="22"/>
      <c r="L17" s="38">
        <f>+'R9 - Ofwat'!H11</f>
        <v>966215</v>
      </c>
      <c r="M17" s="38">
        <f>+'R9 - Ofwat'!I11</f>
        <v>1019213</v>
      </c>
      <c r="N17" s="38">
        <f>+'R9 - Ofwat'!J11</f>
        <v>1080302</v>
      </c>
      <c r="O17" s="38">
        <f>+'R9 - Ofwat'!K11</f>
        <v>1141889</v>
      </c>
      <c r="P17" s="38">
        <f>+'R9 - Ofwat'!L11</f>
        <v>1201503</v>
      </c>
      <c r="Q17" s="22"/>
      <c r="R17" s="22"/>
      <c r="S17" s="22"/>
      <c r="T17" s="18"/>
      <c r="U17" s="18"/>
      <c r="V17" s="25"/>
      <c r="W17" s="18"/>
      <c r="X17" s="18"/>
    </row>
    <row r="18" spans="1:24">
      <c r="A18" s="18"/>
      <c r="B18" s="18"/>
      <c r="C18" s="18"/>
      <c r="D18" s="31"/>
      <c r="E18" s="19"/>
      <c r="F18" s="19"/>
      <c r="G18" s="18"/>
      <c r="H18" s="18"/>
      <c r="I18" s="18"/>
      <c r="J18" s="18"/>
      <c r="K18" s="22"/>
      <c r="L18" s="40"/>
      <c r="M18" s="40"/>
      <c r="N18" s="40"/>
      <c r="O18" s="40"/>
      <c r="P18" s="40"/>
      <c r="Q18" s="25" t="s">
        <v>76</v>
      </c>
      <c r="R18" s="22"/>
      <c r="S18" s="22"/>
      <c r="T18" s="18"/>
      <c r="U18" s="18"/>
      <c r="V18" s="25"/>
      <c r="W18" s="18"/>
      <c r="X18" s="18"/>
    </row>
    <row r="19" spans="1:24">
      <c r="A19" s="18"/>
      <c r="B19" s="18"/>
      <c r="C19" s="18"/>
      <c r="D19" s="31"/>
      <c r="E19" s="36" t="s">
        <v>40</v>
      </c>
      <c r="F19" s="19"/>
      <c r="G19" s="18"/>
      <c r="H19" s="18"/>
      <c r="I19" s="18"/>
      <c r="J19" s="18"/>
      <c r="K19" s="22"/>
      <c r="L19" s="40"/>
      <c r="M19" s="40"/>
      <c r="N19" s="40"/>
      <c r="O19" s="40"/>
      <c r="P19" s="40"/>
      <c r="Q19" s="22"/>
      <c r="R19" s="22"/>
      <c r="S19" s="22"/>
      <c r="T19" s="18"/>
      <c r="U19" s="18"/>
      <c r="V19" s="25"/>
      <c r="W19" s="18"/>
      <c r="X19" s="18"/>
    </row>
    <row r="20" spans="1:24">
      <c r="A20" s="8">
        <v>1</v>
      </c>
      <c r="B20" s="18"/>
      <c r="C20" s="18"/>
      <c r="D20" s="56" t="s">
        <v>49</v>
      </c>
      <c r="E20" s="47" t="str">
        <f t="shared" ref="E20:E25" si="3">INDEX(Customer.List,A20)</f>
        <v>Unmetered water-only customer</v>
      </c>
      <c r="F20" s="19"/>
      <c r="G20" s="18"/>
      <c r="H20" s="18"/>
      <c r="I20" s="18"/>
      <c r="J20" s="18"/>
      <c r="K20" s="22"/>
      <c r="L20" s="74">
        <f>+'R9 - Ofwat'!H14</f>
        <v>56492</v>
      </c>
      <c r="M20" s="74">
        <f>+'R9 - Ofwat'!I14</f>
        <v>55614</v>
      </c>
      <c r="N20" s="74">
        <f>+'R9 - Ofwat'!J14</f>
        <v>56355</v>
      </c>
      <c r="O20" s="74">
        <f>+'R9 - Ofwat'!K14</f>
        <v>55386</v>
      </c>
      <c r="P20" s="74">
        <f>+'R9 - Ofwat'!L14</f>
        <v>56875</v>
      </c>
      <c r="Q20" s="22"/>
      <c r="R20" s="22"/>
      <c r="S20" s="22"/>
      <c r="T20" s="18"/>
      <c r="U20" s="18"/>
      <c r="V20" s="25"/>
      <c r="W20" s="18"/>
      <c r="X20" s="18"/>
    </row>
    <row r="21" spans="1:24">
      <c r="A21" s="8">
        <v>2</v>
      </c>
      <c r="B21" s="18"/>
      <c r="C21" s="18"/>
      <c r="D21" s="56" t="s">
        <v>49</v>
      </c>
      <c r="E21" s="47" t="str">
        <f t="shared" si="3"/>
        <v>Unmetered wastewater-only customer</v>
      </c>
      <c r="F21" s="19"/>
      <c r="G21" s="18"/>
      <c r="H21" s="18"/>
      <c r="I21" s="18"/>
      <c r="J21" s="18"/>
      <c r="K21" s="22"/>
      <c r="L21" s="38">
        <f>+'R9 - Ofwat'!H15</f>
        <v>67218</v>
      </c>
      <c r="M21" s="38">
        <f>+'R9 - Ofwat'!I15</f>
        <v>66308</v>
      </c>
      <c r="N21" s="38">
        <f>+'R9 - Ofwat'!J15</f>
        <v>57264</v>
      </c>
      <c r="O21" s="38">
        <f>+'R9 - Ofwat'!K15</f>
        <v>52928</v>
      </c>
      <c r="P21" s="38">
        <f>+'R9 - Ofwat'!L15</f>
        <v>61196</v>
      </c>
      <c r="Q21" s="22"/>
      <c r="R21" s="22"/>
      <c r="S21" s="22"/>
      <c r="T21" s="18"/>
      <c r="U21" s="18"/>
      <c r="V21" s="25"/>
      <c r="W21" s="18"/>
      <c r="X21" s="18"/>
    </row>
    <row r="22" spans="1:24">
      <c r="A22" s="8">
        <v>3</v>
      </c>
      <c r="B22" s="18"/>
      <c r="C22" s="18"/>
      <c r="D22" s="56" t="s">
        <v>49</v>
      </c>
      <c r="E22" s="47" t="str">
        <f t="shared" si="3"/>
        <v>Unmetered water and wastewater customer</v>
      </c>
      <c r="F22" s="19"/>
      <c r="G22" s="18"/>
      <c r="H22" s="18"/>
      <c r="I22" s="18"/>
      <c r="J22" s="18"/>
      <c r="K22" s="22"/>
      <c r="L22" s="38">
        <f>+'R9 - Ofwat'!H16</f>
        <v>961924</v>
      </c>
      <c r="M22" s="38">
        <f>+'R9 - Ofwat'!I16</f>
        <v>940984</v>
      </c>
      <c r="N22" s="38">
        <f>+'R9 - Ofwat'!J16</f>
        <v>913965</v>
      </c>
      <c r="O22" s="38">
        <f>+'R9 - Ofwat'!K16</f>
        <v>888933</v>
      </c>
      <c r="P22" s="38">
        <f>+'R9 - Ofwat'!L16</f>
        <v>831178</v>
      </c>
      <c r="Q22" s="22"/>
      <c r="R22" s="22"/>
      <c r="S22" s="22"/>
      <c r="T22" s="18"/>
      <c r="U22" s="18"/>
      <c r="V22" s="25"/>
      <c r="W22" s="18"/>
      <c r="X22" s="18"/>
    </row>
    <row r="23" spans="1:24">
      <c r="A23" s="8">
        <v>4</v>
      </c>
      <c r="B23" s="18"/>
      <c r="C23" s="18"/>
      <c r="D23" s="56" t="s">
        <v>49</v>
      </c>
      <c r="E23" s="47" t="str">
        <f t="shared" si="3"/>
        <v>Metered water-only customer</v>
      </c>
      <c r="F23" s="19"/>
      <c r="G23" s="18"/>
      <c r="H23" s="18"/>
      <c r="I23" s="18"/>
      <c r="J23" s="18"/>
      <c r="K23" s="22"/>
      <c r="L23" s="38">
        <f>+'R9 - Ofwat'!H17</f>
        <v>47501</v>
      </c>
      <c r="M23" s="38">
        <f>+'R9 - Ofwat'!I17</f>
        <v>50988</v>
      </c>
      <c r="N23" s="38">
        <f>+'R9 - Ofwat'!J17</f>
        <v>49951</v>
      </c>
      <c r="O23" s="38">
        <f>+'R9 - Ofwat'!K17</f>
        <v>53537</v>
      </c>
      <c r="P23" s="38">
        <f>+'R9 - Ofwat'!L17</f>
        <v>50619</v>
      </c>
      <c r="Q23" s="22"/>
      <c r="R23" s="22"/>
      <c r="S23" s="22"/>
      <c r="T23" s="18"/>
      <c r="U23" s="18"/>
      <c r="V23" s="25"/>
      <c r="W23" s="18"/>
      <c r="X23" s="18"/>
    </row>
    <row r="24" spans="1:24">
      <c r="A24" s="8">
        <v>5</v>
      </c>
      <c r="B24" s="18"/>
      <c r="C24" s="18"/>
      <c r="D24" s="56" t="s">
        <v>49</v>
      </c>
      <c r="E24" s="47" t="str">
        <f t="shared" si="3"/>
        <v>Metered wastewater-only customer</v>
      </c>
      <c r="F24" s="19"/>
      <c r="G24" s="18"/>
      <c r="H24" s="18"/>
      <c r="I24" s="18"/>
      <c r="J24" s="18"/>
      <c r="K24" s="22"/>
      <c r="L24" s="38">
        <f>+'R9 - Ofwat'!H18</f>
        <v>47428</v>
      </c>
      <c r="M24" s="38">
        <f>+'R9 - Ofwat'!I18</f>
        <v>48218</v>
      </c>
      <c r="N24" s="38">
        <f>+'R9 - Ofwat'!J18</f>
        <v>63537</v>
      </c>
      <c r="O24" s="38">
        <f>+'R9 - Ofwat'!K18</f>
        <v>66522</v>
      </c>
      <c r="P24" s="38">
        <f>+'R9 - Ofwat'!L18</f>
        <v>49462</v>
      </c>
      <c r="Q24" s="22"/>
      <c r="R24" s="22"/>
      <c r="S24" s="22"/>
      <c r="T24" s="18"/>
      <c r="U24" s="18"/>
      <c r="V24" s="25"/>
      <c r="W24" s="18"/>
      <c r="X24" s="18"/>
    </row>
    <row r="25" spans="1:24">
      <c r="A25" s="8">
        <v>6</v>
      </c>
      <c r="B25" s="18"/>
      <c r="C25" s="18"/>
      <c r="D25" s="56" t="s">
        <v>49</v>
      </c>
      <c r="E25" s="47" t="str">
        <f t="shared" si="3"/>
        <v>Meterered water and wastewater customer</v>
      </c>
      <c r="F25" s="19"/>
      <c r="G25" s="18"/>
      <c r="H25" s="18"/>
      <c r="I25" s="18"/>
      <c r="J25" s="18"/>
      <c r="K25" s="22"/>
      <c r="L25" s="38">
        <f>+'R9 - Ofwat'!H19</f>
        <v>951039</v>
      </c>
      <c r="M25" s="38">
        <f>+'R9 - Ofwat'!I19</f>
        <v>986003</v>
      </c>
      <c r="N25" s="38">
        <f>+'R9 - Ofwat'!J19</f>
        <v>1020083</v>
      </c>
      <c r="O25" s="38">
        <f>+'R9 - Ofwat'!K19</f>
        <v>1065780</v>
      </c>
      <c r="P25" s="38">
        <f>+'R9 - Ofwat'!L19</f>
        <v>1145430</v>
      </c>
      <c r="Q25" s="22"/>
      <c r="R25" s="22"/>
      <c r="S25" s="22"/>
      <c r="T25" s="18"/>
      <c r="U25" s="18"/>
      <c r="V25" s="25"/>
      <c r="W25" s="18"/>
      <c r="X25" s="18"/>
    </row>
    <row r="26" spans="1:24">
      <c r="A26" s="18"/>
      <c r="B26" s="18"/>
      <c r="C26" s="18"/>
      <c r="D26" s="31"/>
      <c r="E26" s="19"/>
      <c r="F26" s="19"/>
      <c r="G26" s="18"/>
      <c r="H26" s="18"/>
      <c r="I26" s="18"/>
      <c r="J26" s="18"/>
      <c r="K26" s="22"/>
      <c r="L26" s="40"/>
      <c r="M26" s="40"/>
      <c r="N26" s="40"/>
      <c r="O26" s="40"/>
      <c r="P26" s="40"/>
      <c r="Q26" s="25" t="s">
        <v>41</v>
      </c>
      <c r="R26" s="22"/>
      <c r="S26" s="22"/>
      <c r="T26" s="18"/>
      <c r="U26" s="18"/>
      <c r="V26" s="25"/>
      <c r="W26" s="18"/>
      <c r="X26" s="18"/>
    </row>
    <row r="27" spans="1:24">
      <c r="A27" s="18"/>
      <c r="B27" s="18"/>
      <c r="C27" s="18"/>
      <c r="D27" s="18"/>
      <c r="E27" s="36" t="s">
        <v>26</v>
      </c>
      <c r="F27" s="19"/>
      <c r="G27" s="18"/>
      <c r="H27" s="18"/>
      <c r="I27" s="18"/>
      <c r="J27" s="18"/>
      <c r="K27" s="18"/>
      <c r="L27" s="39"/>
      <c r="M27" s="39"/>
      <c r="N27" s="39"/>
      <c r="O27" s="39"/>
      <c r="P27" s="39"/>
      <c r="Q27" s="18"/>
      <c r="R27" s="18"/>
      <c r="S27" s="18"/>
      <c r="T27" s="18"/>
      <c r="U27" s="18"/>
      <c r="V27" s="18"/>
      <c r="W27" s="18"/>
      <c r="X27" s="18"/>
    </row>
    <row r="28" spans="1:24">
      <c r="A28" s="8">
        <v>1</v>
      </c>
      <c r="B28" s="18"/>
      <c r="C28" s="18"/>
      <c r="D28" s="56" t="s">
        <v>49</v>
      </c>
      <c r="E28" s="47" t="str">
        <f t="shared" ref="E28:E33" si="4">INDEX(Customer.List,A28)</f>
        <v>Unmetered water-only customer</v>
      </c>
      <c r="F28" s="19"/>
      <c r="G28" s="18"/>
      <c r="H28" s="18"/>
      <c r="I28" s="18"/>
      <c r="J28" s="18"/>
      <c r="K28" s="18"/>
      <c r="L28" s="76">
        <f>+'R9 - Ofwat'!H22</f>
        <v>59318</v>
      </c>
      <c r="M28" s="76">
        <f>+'R9 - Ofwat'!I22</f>
        <v>58396.186301369897</v>
      </c>
      <c r="N28" s="76">
        <f>+'R9 - Ofwat'!J22</f>
        <v>56875</v>
      </c>
      <c r="O28" s="76">
        <f>+'R9 - Ofwat'!K22</f>
        <v>56875</v>
      </c>
      <c r="P28" s="76">
        <f>+'R9 - Ofwat'!L22</f>
        <v>56875</v>
      </c>
      <c r="Q28" s="18"/>
      <c r="R28" s="18"/>
      <c r="S28" s="18"/>
      <c r="T28" s="18"/>
      <c r="U28" s="18"/>
      <c r="V28" s="18"/>
      <c r="W28" s="18"/>
      <c r="X28" s="18"/>
    </row>
    <row r="29" spans="1:24">
      <c r="A29" s="8">
        <v>2</v>
      </c>
      <c r="B29" s="18"/>
      <c r="C29" s="18"/>
      <c r="D29" s="56" t="s">
        <v>49</v>
      </c>
      <c r="E29" s="47" t="str">
        <f t="shared" si="4"/>
        <v>Unmetered wastewater-only customer</v>
      </c>
      <c r="F29" s="19"/>
      <c r="G29" s="18"/>
      <c r="H29" s="18"/>
      <c r="I29" s="18"/>
      <c r="J29" s="18"/>
      <c r="K29" s="18"/>
      <c r="L29" s="38">
        <f>+'R9 - Ofwat'!H23</f>
        <v>68514</v>
      </c>
      <c r="M29" s="38">
        <f>+'R9 - Ofwat'!I23</f>
        <v>64362.205479452103</v>
      </c>
      <c r="N29" s="38">
        <f>+'R9 - Ofwat'!J23</f>
        <v>61195</v>
      </c>
      <c r="O29" s="38">
        <f>+'R9 - Ofwat'!K23</f>
        <v>61196</v>
      </c>
      <c r="P29" s="38">
        <f>+'R9 - Ofwat'!L23</f>
        <v>61196</v>
      </c>
      <c r="Q29" s="18"/>
      <c r="R29" s="18"/>
      <c r="S29" s="18"/>
      <c r="T29" s="18"/>
      <c r="U29" s="18"/>
      <c r="V29" s="18"/>
      <c r="W29" s="18"/>
      <c r="X29" s="18"/>
    </row>
    <row r="30" spans="1:24">
      <c r="A30" s="8">
        <v>3</v>
      </c>
      <c r="B30" s="18"/>
      <c r="C30" s="18"/>
      <c r="D30" s="56" t="s">
        <v>49</v>
      </c>
      <c r="E30" s="47" t="str">
        <f t="shared" si="4"/>
        <v>Unmetered water and wastewater customer</v>
      </c>
      <c r="F30" s="19"/>
      <c r="G30" s="18"/>
      <c r="H30" s="18"/>
      <c r="I30" s="18"/>
      <c r="J30" s="18"/>
      <c r="K30" s="18"/>
      <c r="L30" s="38">
        <f>+'R9 - Ofwat'!H24</f>
        <v>960752</v>
      </c>
      <c r="M30" s="38">
        <f>+'R9 - Ofwat'!I24</f>
        <v>936486.81506849302</v>
      </c>
      <c r="N30" s="38">
        <f>+'R9 - Ofwat'!J24</f>
        <v>911177</v>
      </c>
      <c r="O30" s="38">
        <f>+'R9 - Ofwat'!K24</f>
        <v>871178</v>
      </c>
      <c r="P30" s="38">
        <f>+'R9 - Ofwat'!L24</f>
        <v>831178</v>
      </c>
      <c r="Q30" s="18"/>
      <c r="R30" s="18"/>
      <c r="S30" s="18"/>
      <c r="T30" s="18"/>
      <c r="U30" s="18"/>
      <c r="V30" s="18"/>
      <c r="W30" s="18"/>
      <c r="X30" s="18"/>
    </row>
    <row r="31" spans="1:24">
      <c r="A31" s="8">
        <v>4</v>
      </c>
      <c r="B31" s="18"/>
      <c r="C31" s="18"/>
      <c r="D31" s="56" t="s">
        <v>49</v>
      </c>
      <c r="E31" s="47" t="str">
        <f t="shared" si="4"/>
        <v>Metered water-only customer</v>
      </c>
      <c r="F31" s="19"/>
      <c r="G31" s="18"/>
      <c r="H31" s="18"/>
      <c r="I31" s="18"/>
      <c r="K31" s="18"/>
      <c r="L31" s="38">
        <f>+'R9 - Ofwat'!H25</f>
        <v>45643</v>
      </c>
      <c r="M31" s="38">
        <f>+'R9 - Ofwat'!I25</f>
        <v>49068.134246575297</v>
      </c>
      <c r="N31" s="38">
        <f>+'R9 - Ofwat'!J25</f>
        <v>50618</v>
      </c>
      <c r="O31" s="38">
        <f>+'R9 - Ofwat'!K25</f>
        <v>50619</v>
      </c>
      <c r="P31" s="38">
        <f>+'R9 - Ofwat'!L25</f>
        <v>50619</v>
      </c>
      <c r="Q31" s="18"/>
      <c r="R31" s="18"/>
      <c r="S31" s="18"/>
      <c r="T31" s="18"/>
      <c r="U31" s="18"/>
      <c r="V31" s="18"/>
      <c r="W31" s="18"/>
      <c r="X31" s="18"/>
    </row>
    <row r="32" spans="1:24">
      <c r="A32" s="8">
        <v>5</v>
      </c>
      <c r="B32" s="18"/>
      <c r="C32" s="18"/>
      <c r="D32" s="56" t="s">
        <v>49</v>
      </c>
      <c r="E32" s="47" t="str">
        <f t="shared" si="4"/>
        <v>Metered wastewater-only customer</v>
      </c>
      <c r="F32" s="19"/>
      <c r="G32" s="18"/>
      <c r="H32" s="18"/>
      <c r="I32" s="18"/>
      <c r="J32" s="18"/>
      <c r="K32" s="18"/>
      <c r="L32" s="38">
        <f>+'R9 - Ofwat'!H26</f>
        <v>47182</v>
      </c>
      <c r="M32" s="38">
        <f>+'R9 - Ofwat'!I26</f>
        <v>49554.830136986297</v>
      </c>
      <c r="N32" s="38">
        <f>+'R9 - Ofwat'!J26</f>
        <v>49462</v>
      </c>
      <c r="O32" s="38">
        <f>+'R9 - Ofwat'!K26</f>
        <v>49462</v>
      </c>
      <c r="P32" s="38">
        <f>+'R9 - Ofwat'!L26</f>
        <v>49462</v>
      </c>
      <c r="Q32" s="18"/>
      <c r="R32" s="18"/>
      <c r="S32" s="18"/>
      <c r="T32" s="18"/>
      <c r="U32" s="18"/>
      <c r="V32" s="18"/>
      <c r="W32" s="18"/>
      <c r="X32" s="18"/>
    </row>
    <row r="33" spans="1:24">
      <c r="A33" s="8">
        <v>6</v>
      </c>
      <c r="B33" s="18"/>
      <c r="C33" s="18"/>
      <c r="D33" s="56" t="s">
        <v>49</v>
      </c>
      <c r="E33" s="47" t="str">
        <f t="shared" si="4"/>
        <v>Meterered water and wastewater customer</v>
      </c>
      <c r="F33" s="19"/>
      <c r="G33" s="18"/>
      <c r="H33" s="18"/>
      <c r="I33" s="18"/>
      <c r="J33" s="18"/>
      <c r="K33" s="18"/>
      <c r="L33" s="38">
        <f>+'R9 - Ofwat'!H27</f>
        <v>952066</v>
      </c>
      <c r="M33" s="38">
        <f>+'R9 - Ofwat'!I27</f>
        <v>995195.99315068498</v>
      </c>
      <c r="N33" s="38">
        <f>+'R9 - Ofwat'!J27</f>
        <v>1035429</v>
      </c>
      <c r="O33" s="38">
        <f>+'R9 - Ofwat'!K27</f>
        <v>1090430</v>
      </c>
      <c r="P33" s="38">
        <f>+'R9 - Ofwat'!L27</f>
        <v>1145430</v>
      </c>
      <c r="Q33" s="18"/>
      <c r="R33" s="18"/>
      <c r="S33" s="18"/>
      <c r="T33" s="18"/>
      <c r="U33" s="18"/>
      <c r="V33" s="18"/>
      <c r="W33" s="18"/>
      <c r="X33" s="18"/>
    </row>
    <row r="34" spans="1:24">
      <c r="A34" s="18"/>
      <c r="B34" s="18"/>
      <c r="C34" s="18"/>
      <c r="D34" s="18"/>
      <c r="F34" s="19"/>
      <c r="G34" s="18"/>
      <c r="H34" s="18"/>
      <c r="I34" s="18"/>
      <c r="J34" s="18"/>
      <c r="Q34" s="25" t="s">
        <v>30</v>
      </c>
      <c r="R34" s="18"/>
      <c r="S34" s="18"/>
      <c r="T34" s="18"/>
      <c r="U34" s="18"/>
      <c r="V34" s="18"/>
      <c r="W34" s="18"/>
      <c r="X34" s="18"/>
    </row>
    <row r="35" spans="1:24">
      <c r="A35" s="18"/>
      <c r="B35" s="18"/>
      <c r="C35" s="88"/>
      <c r="D35" s="18"/>
      <c r="E35" s="36" t="s">
        <v>39</v>
      </c>
      <c r="F35" s="19"/>
      <c r="G35" s="18"/>
      <c r="H35" s="18"/>
      <c r="I35" s="18"/>
      <c r="J35" s="18"/>
      <c r="K35" s="18"/>
      <c r="L35" s="39"/>
      <c r="M35" s="39"/>
      <c r="N35" s="39"/>
      <c r="O35" s="39"/>
      <c r="P35" s="39"/>
      <c r="Q35" s="18"/>
      <c r="R35" s="18"/>
      <c r="S35" s="18"/>
      <c r="T35" s="18"/>
      <c r="U35" s="18"/>
      <c r="V35" s="18"/>
      <c r="W35" s="18"/>
      <c r="X35" s="18"/>
    </row>
    <row r="36" spans="1:24">
      <c r="A36" s="8">
        <v>1</v>
      </c>
      <c r="B36" s="18"/>
      <c r="C36" s="88"/>
      <c r="D36" s="56" t="s">
        <v>50</v>
      </c>
      <c r="E36" s="47" t="str">
        <f t="shared" ref="E36:E41" si="5">INDEX(Customer.List,A36)</f>
        <v>Unmetered water-only customer</v>
      </c>
      <c r="F36" s="61" t="s">
        <v>45</v>
      </c>
      <c r="G36" s="18"/>
      <c r="H36" s="18"/>
      <c r="I36" s="18"/>
      <c r="J36" s="18"/>
      <c r="K36" s="18"/>
      <c r="L36" s="76">
        <f>+'R9 - Ofwat'!H30</f>
        <v>0.72299999999999998</v>
      </c>
      <c r="M36" s="76">
        <f>+'R9 - Ofwat'!I30</f>
        <v>0.74299999999999999</v>
      </c>
      <c r="N36" s="76">
        <f>+'R9 - Ofwat'!J30</f>
        <v>0.753</v>
      </c>
      <c r="O36" s="76">
        <f>+'R9 - Ofwat'!K30</f>
        <v>0.76600000000000001</v>
      </c>
      <c r="P36" s="76">
        <f>+'R9 - Ofwat'!L30</f>
        <v>0.78300000000000003</v>
      </c>
      <c r="Q36" s="18"/>
      <c r="R36" s="18"/>
      <c r="S36" s="18"/>
      <c r="T36" s="18"/>
      <c r="U36" s="18"/>
      <c r="V36" s="18"/>
      <c r="W36" s="18"/>
      <c r="X36" s="18"/>
    </row>
    <row r="37" spans="1:24">
      <c r="A37" s="8">
        <v>2</v>
      </c>
      <c r="B37" s="18"/>
      <c r="C37" s="88"/>
      <c r="D37" s="56" t="s">
        <v>50</v>
      </c>
      <c r="E37" s="47" t="str">
        <f t="shared" si="5"/>
        <v>Unmetered wastewater-only customer</v>
      </c>
      <c r="F37" s="61" t="s">
        <v>45</v>
      </c>
      <c r="G37" s="18"/>
      <c r="H37" s="18"/>
      <c r="I37" s="18"/>
      <c r="J37" s="18"/>
      <c r="K37" s="18"/>
      <c r="L37" s="38">
        <f>+'R9 - Ofwat'!H31</f>
        <v>0.94799999999999995</v>
      </c>
      <c r="M37" s="38">
        <f>+'R9 - Ofwat'!I31</f>
        <v>0.94499999999999995</v>
      </c>
      <c r="N37" s="38">
        <f>+'R9 - Ofwat'!J31</f>
        <v>0.93</v>
      </c>
      <c r="O37" s="38">
        <f>+'R9 - Ofwat'!K31</f>
        <v>0.95299999999999996</v>
      </c>
      <c r="P37" s="38">
        <f>+'R9 - Ofwat'!L31</f>
        <v>0.97199999999999998</v>
      </c>
      <c r="Q37" s="18"/>
      <c r="R37" s="18"/>
      <c r="S37" s="18"/>
      <c r="T37" s="18"/>
      <c r="U37" s="18"/>
      <c r="V37" s="18"/>
      <c r="W37" s="18"/>
      <c r="X37" s="18"/>
    </row>
    <row r="38" spans="1:24">
      <c r="A38" s="8">
        <v>3</v>
      </c>
      <c r="B38" s="18"/>
      <c r="C38" s="88"/>
      <c r="D38" s="56" t="s">
        <v>50</v>
      </c>
      <c r="E38" s="47" t="str">
        <f t="shared" si="5"/>
        <v>Unmetered water and wastewater customer</v>
      </c>
      <c r="F38" s="61" t="s">
        <v>45</v>
      </c>
      <c r="G38" s="18"/>
      <c r="H38" s="18"/>
      <c r="I38" s="18"/>
      <c r="J38" s="18"/>
      <c r="K38" s="18"/>
      <c r="L38" s="38">
        <f>+'R9 - Ofwat'!H32</f>
        <v>25.619</v>
      </c>
      <c r="M38" s="38">
        <f>+'R9 - Ofwat'!I32</f>
        <v>25.785</v>
      </c>
      <c r="N38" s="38">
        <f>+'R9 - Ofwat'!J32</f>
        <v>25.7</v>
      </c>
      <c r="O38" s="38">
        <f>+'R9 - Ofwat'!K32</f>
        <v>24.428000000000001</v>
      </c>
      <c r="P38" s="38">
        <f>+'R9 - Ofwat'!L32</f>
        <v>23.77</v>
      </c>
      <c r="Q38" s="18"/>
      <c r="R38" s="18"/>
      <c r="S38" s="18"/>
      <c r="T38" s="18"/>
      <c r="U38" s="18"/>
      <c r="V38" s="18"/>
      <c r="W38" s="18"/>
      <c r="X38" s="18"/>
    </row>
    <row r="39" spans="1:24">
      <c r="A39" s="8">
        <v>4</v>
      </c>
      <c r="B39" s="18"/>
      <c r="C39" s="88"/>
      <c r="D39" s="56" t="s">
        <v>50</v>
      </c>
      <c r="E39" s="47" t="str">
        <f t="shared" si="5"/>
        <v>Metered water-only customer</v>
      </c>
      <c r="F39" s="61" t="s">
        <v>45</v>
      </c>
      <c r="G39" s="18"/>
      <c r="H39" s="18"/>
      <c r="I39" s="18"/>
      <c r="K39" s="18"/>
      <c r="L39" s="38">
        <f>+'R9 - Ofwat'!H33</f>
        <v>0.59199999999999997</v>
      </c>
      <c r="M39" s="38">
        <f>+'R9 - Ofwat'!I33</f>
        <v>0.65400000000000003</v>
      </c>
      <c r="N39" s="38">
        <f>+'R9 - Ofwat'!J33</f>
        <v>0.73799999999999999</v>
      </c>
      <c r="O39" s="38">
        <f>+'R9 - Ofwat'!K33</f>
        <v>0.73099999999999998</v>
      </c>
      <c r="P39" s="38">
        <f>+'R9 - Ofwat'!L33</f>
        <v>0.74199999999999999</v>
      </c>
      <c r="Q39" s="18"/>
      <c r="R39" s="18"/>
      <c r="S39" s="18"/>
      <c r="T39" s="18"/>
      <c r="U39" s="18"/>
      <c r="V39" s="18"/>
      <c r="W39" s="18"/>
      <c r="X39" s="18"/>
    </row>
    <row r="40" spans="1:24">
      <c r="A40" s="8">
        <v>5</v>
      </c>
      <c r="B40" s="18"/>
      <c r="C40" s="88"/>
      <c r="D40" s="56" t="s">
        <v>50</v>
      </c>
      <c r="E40" s="47" t="str">
        <f t="shared" si="5"/>
        <v>Metered wastewater-only customer</v>
      </c>
      <c r="F40" s="61" t="s">
        <v>45</v>
      </c>
      <c r="G40" s="18"/>
      <c r="H40" s="18"/>
      <c r="I40" s="18"/>
      <c r="J40" s="18"/>
      <c r="K40" s="18"/>
      <c r="L40" s="38">
        <f>+'R9 - Ofwat'!H34</f>
        <v>1.488</v>
      </c>
      <c r="M40" s="38">
        <f>+'R9 - Ofwat'!I34</f>
        <v>0.82</v>
      </c>
      <c r="N40" s="38">
        <f>+'R9 - Ofwat'!J34</f>
        <v>0.76600000000000001</v>
      </c>
      <c r="O40" s="38">
        <f>+'R9 - Ofwat'!K34</f>
        <v>0.97699999999999998</v>
      </c>
      <c r="P40" s="38">
        <f>+'R9 - Ofwat'!L34</f>
        <v>0.99299999999999999</v>
      </c>
      <c r="Q40" s="18"/>
      <c r="R40" s="18"/>
      <c r="S40" s="18"/>
      <c r="T40" s="18"/>
      <c r="U40" s="18"/>
      <c r="V40" s="18"/>
      <c r="W40" s="18"/>
      <c r="X40" s="18"/>
    </row>
    <row r="41" spans="1:24">
      <c r="A41" s="8">
        <v>6</v>
      </c>
      <c r="B41" s="18"/>
      <c r="C41" s="88"/>
      <c r="D41" s="56" t="s">
        <v>50</v>
      </c>
      <c r="E41" s="47" t="str">
        <f t="shared" si="5"/>
        <v>Meterered water and wastewater customer</v>
      </c>
      <c r="F41" s="61" t="s">
        <v>45</v>
      </c>
      <c r="G41" s="18"/>
      <c r="H41" s="18"/>
      <c r="I41" s="18"/>
      <c r="J41" s="18"/>
      <c r="K41" s="18"/>
      <c r="L41" s="38">
        <f>+'R9 - Ofwat'!H35</f>
        <v>31.004999999999999</v>
      </c>
      <c r="M41" s="38">
        <f>+'R9 - Ofwat'!I35</f>
        <v>31.765000000000001</v>
      </c>
      <c r="N41" s="38">
        <f>+'R9 - Ofwat'!J35</f>
        <v>34.625999999999998</v>
      </c>
      <c r="O41" s="38">
        <f>+'R9 - Ofwat'!K35</f>
        <v>36.276000000000003</v>
      </c>
      <c r="P41" s="38">
        <f>+'R9 - Ofwat'!L35</f>
        <v>38.768000000000001</v>
      </c>
      <c r="Q41" s="18"/>
      <c r="R41" s="18"/>
      <c r="S41" s="18"/>
      <c r="T41" s="18"/>
      <c r="U41" s="18"/>
      <c r="V41" s="18"/>
      <c r="W41" s="18"/>
      <c r="X41" s="18"/>
    </row>
    <row r="42" spans="1:24">
      <c r="A42" s="18"/>
      <c r="B42" s="18"/>
      <c r="C42" s="88"/>
      <c r="D42" s="18"/>
      <c r="F42" s="19"/>
      <c r="G42" s="18"/>
      <c r="H42" s="18"/>
      <c r="I42" s="18"/>
      <c r="J42" s="18"/>
      <c r="K42" s="18"/>
      <c r="L42" s="40"/>
      <c r="M42" s="40"/>
      <c r="N42" s="40"/>
      <c r="O42" s="40"/>
      <c r="P42" s="40"/>
      <c r="Q42" s="25" t="s">
        <v>32</v>
      </c>
      <c r="R42" s="18"/>
      <c r="S42" s="18"/>
      <c r="T42" s="18"/>
      <c r="U42" s="18"/>
      <c r="V42" s="18"/>
      <c r="W42" s="18"/>
      <c r="X42" s="18"/>
    </row>
    <row r="43" spans="1:24">
      <c r="A43" s="18"/>
      <c r="B43" s="18"/>
      <c r="C43" s="88"/>
      <c r="D43" s="18"/>
      <c r="E43" s="36" t="s">
        <v>81</v>
      </c>
      <c r="F43" s="19"/>
      <c r="G43" s="18"/>
      <c r="H43" s="18"/>
      <c r="I43" s="18"/>
      <c r="J43" s="18"/>
      <c r="K43" s="18"/>
      <c r="L43" s="39"/>
      <c r="M43" s="39"/>
      <c r="N43" s="39"/>
      <c r="O43" s="39"/>
      <c r="P43" s="39"/>
      <c r="Q43" s="18"/>
      <c r="R43" s="18"/>
      <c r="S43" s="18"/>
      <c r="T43" s="18"/>
      <c r="U43" s="18"/>
      <c r="V43" s="18"/>
      <c r="W43" s="18"/>
      <c r="X43" s="18"/>
    </row>
    <row r="44" spans="1:24">
      <c r="A44" s="8">
        <v>1</v>
      </c>
      <c r="B44" s="18"/>
      <c r="C44" s="88"/>
      <c r="D44" s="56" t="s">
        <v>50</v>
      </c>
      <c r="E44" s="47" t="str">
        <f t="shared" ref="E44:E49" si="6">INDEX(Customer.List,A44)</f>
        <v>Unmetered water-only customer</v>
      </c>
      <c r="F44" s="61" t="s">
        <v>45</v>
      </c>
      <c r="G44" s="18"/>
      <c r="H44" s="18"/>
      <c r="I44" s="18"/>
      <c r="J44" s="18"/>
      <c r="K44" s="18"/>
      <c r="L44" s="76">
        <f>+'R9 - Ofwat'!H38</f>
        <v>8.9999999999999993E-3</v>
      </c>
      <c r="M44" s="76">
        <f>+'R9 - Ofwat'!I38</f>
        <v>8.9999999999999993E-3</v>
      </c>
      <c r="N44" s="76">
        <f>+'R9 - Ofwat'!J38</f>
        <v>8.9999999999999993E-3</v>
      </c>
      <c r="O44" s="76">
        <f>+'R9 - Ofwat'!K38</f>
        <v>8.9999999999999993E-3</v>
      </c>
      <c r="P44" s="76">
        <f>+'R9 - Ofwat'!L38</f>
        <v>8.9999999999999993E-3</v>
      </c>
      <c r="Q44" s="18"/>
      <c r="R44" s="18"/>
      <c r="S44" s="18"/>
      <c r="T44" s="18"/>
      <c r="U44" s="18"/>
      <c r="V44" s="18"/>
      <c r="W44" s="18"/>
      <c r="X44" s="18"/>
    </row>
    <row r="45" spans="1:24">
      <c r="A45" s="8">
        <v>2</v>
      </c>
      <c r="B45" s="18"/>
      <c r="C45" s="88"/>
      <c r="D45" s="56" t="s">
        <v>50</v>
      </c>
      <c r="E45" s="47" t="str">
        <f t="shared" si="6"/>
        <v>Unmetered wastewater-only customer</v>
      </c>
      <c r="F45" s="61" t="s">
        <v>45</v>
      </c>
      <c r="G45" s="18"/>
      <c r="H45" s="18"/>
      <c r="I45" s="18"/>
      <c r="J45" s="18"/>
      <c r="K45" s="18"/>
      <c r="L45" s="38">
        <f>+'R9 - Ofwat'!H39</f>
        <v>1.0999999999999999E-2</v>
      </c>
      <c r="M45" s="38">
        <f>+'R9 - Ofwat'!I39</f>
        <v>1.0999999999999999E-2</v>
      </c>
      <c r="N45" s="38">
        <f>+'R9 - Ofwat'!J39</f>
        <v>8.9999999999999993E-3</v>
      </c>
      <c r="O45" s="38">
        <f>+'R9 - Ofwat'!K39</f>
        <v>8.0000000000000002E-3</v>
      </c>
      <c r="P45" s="38">
        <f>+'R9 - Ofwat'!L39</f>
        <v>8.0000000000000002E-3</v>
      </c>
      <c r="Q45" s="18"/>
      <c r="R45" s="18"/>
      <c r="S45" s="18"/>
      <c r="T45" s="18"/>
      <c r="U45" s="18"/>
      <c r="V45" s="18"/>
      <c r="W45" s="18"/>
      <c r="X45" s="18"/>
    </row>
    <row r="46" spans="1:24">
      <c r="A46" s="8">
        <v>3</v>
      </c>
      <c r="B46" s="18"/>
      <c r="C46" s="88"/>
      <c r="D46" s="56" t="s">
        <v>50</v>
      </c>
      <c r="E46" s="47" t="str">
        <f t="shared" si="6"/>
        <v>Unmetered water and wastewater customer</v>
      </c>
      <c r="F46" s="61" t="s">
        <v>45</v>
      </c>
      <c r="G46" s="18"/>
      <c r="H46" s="18"/>
      <c r="I46" s="18"/>
      <c r="J46" s="18"/>
      <c r="K46" s="18"/>
      <c r="L46" s="38">
        <f>+'R9 - Ofwat'!H40</f>
        <v>0.20499999999999999</v>
      </c>
      <c r="M46" s="38">
        <f>+'R9 - Ofwat'!I40</f>
        <v>0.19800000000000001</v>
      </c>
      <c r="N46" s="38">
        <f>+'R9 - Ofwat'!J40</f>
        <v>0.19500000000000001</v>
      </c>
      <c r="O46" s="38">
        <f>+'R9 - Ofwat'!K40</f>
        <v>0.183</v>
      </c>
      <c r="P46" s="38">
        <f>+'R9 - Ofwat'!L40</f>
        <v>0.183</v>
      </c>
      <c r="Q46" s="18"/>
      <c r="R46" s="18"/>
      <c r="S46" s="18"/>
      <c r="T46" s="18"/>
      <c r="U46" s="18"/>
      <c r="V46" s="18"/>
      <c r="W46" s="18"/>
      <c r="X46" s="18"/>
    </row>
    <row r="47" spans="1:24">
      <c r="A47" s="8">
        <v>4</v>
      </c>
      <c r="B47" s="18"/>
      <c r="C47" s="88"/>
      <c r="D47" s="56" t="s">
        <v>50</v>
      </c>
      <c r="E47" s="47" t="str">
        <f t="shared" si="6"/>
        <v>Metered water-only customer</v>
      </c>
      <c r="F47" s="61" t="s">
        <v>45</v>
      </c>
      <c r="G47" s="18"/>
      <c r="H47" s="18"/>
      <c r="I47" s="18"/>
      <c r="K47" s="18"/>
      <c r="L47" s="38">
        <f>+'R9 - Ofwat'!H41</f>
        <v>0.01</v>
      </c>
      <c r="M47" s="38">
        <f>+'R9 - Ofwat'!I41</f>
        <v>1.0999999999999999E-2</v>
      </c>
      <c r="N47" s="38">
        <f>+'R9 - Ofwat'!J41</f>
        <v>0.01</v>
      </c>
      <c r="O47" s="38">
        <f>+'R9 - Ofwat'!K41</f>
        <v>1.0999999999999999E-2</v>
      </c>
      <c r="P47" s="38">
        <f>+'R9 - Ofwat'!L41</f>
        <v>1.0999999999999999E-2</v>
      </c>
      <c r="Q47" s="18"/>
      <c r="R47" s="18"/>
      <c r="S47" s="18"/>
      <c r="T47" s="18"/>
      <c r="U47" s="18"/>
      <c r="V47" s="18"/>
      <c r="W47" s="18"/>
      <c r="X47" s="18"/>
    </row>
    <row r="48" spans="1:24">
      <c r="A48" s="8">
        <v>5</v>
      </c>
      <c r="B48" s="18"/>
      <c r="C48" s="88"/>
      <c r="D48" s="56" t="s">
        <v>50</v>
      </c>
      <c r="E48" s="47" t="str">
        <f t="shared" si="6"/>
        <v>Metered wastewater-only customer</v>
      </c>
      <c r="F48" s="61" t="s">
        <v>45</v>
      </c>
      <c r="G48" s="18"/>
      <c r="H48" s="18"/>
      <c r="I48" s="18"/>
      <c r="J48" s="18"/>
      <c r="K48" s="18"/>
      <c r="L48" s="38">
        <f>+'R9 - Ofwat'!H42</f>
        <v>0.01</v>
      </c>
      <c r="M48" s="38">
        <f>+'R9 - Ofwat'!I42</f>
        <v>0.01</v>
      </c>
      <c r="N48" s="38">
        <f>+'R9 - Ofwat'!J42</f>
        <v>1.2999999999999999E-2</v>
      </c>
      <c r="O48" s="38">
        <f>+'R9 - Ofwat'!K42</f>
        <v>1.2999999999999999E-2</v>
      </c>
      <c r="P48" s="38">
        <f>+'R9 - Ofwat'!L42</f>
        <v>1.2999999999999999E-2</v>
      </c>
      <c r="Q48" s="18"/>
      <c r="R48" s="18"/>
      <c r="S48" s="18"/>
      <c r="T48" s="18"/>
      <c r="U48" s="18"/>
      <c r="V48" s="18"/>
      <c r="W48" s="18"/>
      <c r="X48" s="18"/>
    </row>
    <row r="49" spans="1:24">
      <c r="A49" s="8">
        <v>6</v>
      </c>
      <c r="B49" s="18"/>
      <c r="C49" s="88"/>
      <c r="D49" s="56" t="s">
        <v>50</v>
      </c>
      <c r="E49" s="47" t="str">
        <f t="shared" si="6"/>
        <v>Meterered water and wastewater customer</v>
      </c>
      <c r="F49" s="61" t="s">
        <v>45</v>
      </c>
      <c r="G49" s="18"/>
      <c r="H49" s="18"/>
      <c r="I49" s="18"/>
      <c r="J49" s="18"/>
      <c r="K49" s="18"/>
      <c r="L49" s="38">
        <f>+'R9 - Ofwat'!H43</f>
        <v>0.255</v>
      </c>
      <c r="M49" s="38">
        <f>+'R9 - Ofwat'!I43</f>
        <v>0.26100000000000001</v>
      </c>
      <c r="N49" s="38">
        <f>+'R9 - Ofwat'!J43</f>
        <v>0.27200000000000002</v>
      </c>
      <c r="O49" s="38">
        <f>+'R9 - Ofwat'!K43</f>
        <v>0.27600000000000002</v>
      </c>
      <c r="P49" s="38">
        <f>+'R9 - Ofwat'!L43</f>
        <v>0.27600000000000002</v>
      </c>
      <c r="Q49" s="18"/>
      <c r="R49" s="18"/>
      <c r="S49" s="18"/>
      <c r="T49" s="18"/>
      <c r="U49" s="18"/>
      <c r="V49" s="18"/>
      <c r="W49" s="18"/>
      <c r="X49" s="18"/>
    </row>
    <row r="50" spans="1:24">
      <c r="A50" s="18"/>
      <c r="B50" s="18"/>
      <c r="C50" s="18"/>
      <c r="D50" s="18"/>
      <c r="F50" s="19"/>
      <c r="G50" s="18"/>
      <c r="H50" s="18"/>
      <c r="I50" s="18"/>
      <c r="J50" s="18"/>
      <c r="Q50" s="25" t="s">
        <v>82</v>
      </c>
      <c r="R50" s="18"/>
      <c r="S50" s="18"/>
      <c r="T50" s="18"/>
      <c r="U50" s="18"/>
      <c r="V50" s="18"/>
      <c r="W50" s="18"/>
      <c r="X50" s="18"/>
    </row>
    <row r="51" spans="1:24">
      <c r="A51" s="18"/>
      <c r="B51" s="18"/>
      <c r="C51" s="18"/>
      <c r="D51" s="18"/>
      <c r="E51" s="36" t="s">
        <v>84</v>
      </c>
      <c r="F51" s="19"/>
      <c r="G51" s="18"/>
      <c r="H51" s="18"/>
      <c r="I51" s="18"/>
      <c r="J51" s="18"/>
      <c r="K51" s="18"/>
      <c r="L51" s="39"/>
      <c r="M51" s="39"/>
      <c r="N51" s="39"/>
      <c r="O51" s="39"/>
      <c r="P51" s="39"/>
      <c r="Q51" s="18"/>
      <c r="R51" s="18"/>
      <c r="S51" s="18"/>
      <c r="T51" s="18"/>
      <c r="U51" s="18"/>
      <c r="V51" s="18"/>
      <c r="W51" s="18"/>
      <c r="X51" s="18"/>
    </row>
    <row r="52" spans="1:24">
      <c r="A52" s="8">
        <v>1</v>
      </c>
      <c r="B52" s="18"/>
      <c r="C52" s="18"/>
      <c r="D52" s="56" t="s">
        <v>50</v>
      </c>
      <c r="E52" s="47" t="str">
        <f t="shared" ref="E52:E57" si="7">INDEX(Customer.List,A52)</f>
        <v>Unmetered water-only customer</v>
      </c>
      <c r="F52" s="61" t="s">
        <v>45</v>
      </c>
      <c r="G52" s="18"/>
      <c r="H52" s="18"/>
      <c r="I52" s="18"/>
      <c r="J52" s="18"/>
      <c r="K52" s="18"/>
      <c r="L52" s="87">
        <f>L36+L44</f>
        <v>0.73199999999999998</v>
      </c>
      <c r="M52" s="87">
        <f t="shared" ref="M52:P52" si="8">M36+M44</f>
        <v>0.752</v>
      </c>
      <c r="N52" s="87">
        <f t="shared" si="8"/>
        <v>0.76200000000000001</v>
      </c>
      <c r="O52" s="87">
        <f t="shared" si="8"/>
        <v>0.77500000000000002</v>
      </c>
      <c r="P52" s="87">
        <f t="shared" si="8"/>
        <v>0.79200000000000004</v>
      </c>
      <c r="Q52" s="18"/>
      <c r="R52" s="18"/>
      <c r="S52" s="18"/>
      <c r="T52" s="18"/>
      <c r="U52" s="18"/>
      <c r="V52" s="18"/>
      <c r="W52" s="18"/>
      <c r="X52" s="18"/>
    </row>
    <row r="53" spans="1:24">
      <c r="A53" s="8">
        <v>2</v>
      </c>
      <c r="B53" s="18"/>
      <c r="C53" s="18"/>
      <c r="D53" s="56" t="s">
        <v>50</v>
      </c>
      <c r="E53" s="47" t="str">
        <f t="shared" si="7"/>
        <v>Unmetered wastewater-only customer</v>
      </c>
      <c r="F53" s="61" t="s">
        <v>45</v>
      </c>
      <c r="G53" s="18"/>
      <c r="H53" s="18"/>
      <c r="I53" s="18"/>
      <c r="J53" s="18"/>
      <c r="K53" s="18"/>
      <c r="L53" s="87">
        <f t="shared" ref="L53:P57" si="9">L37+L45</f>
        <v>0.95899999999999996</v>
      </c>
      <c r="M53" s="87">
        <f t="shared" si="9"/>
        <v>0.95599999999999996</v>
      </c>
      <c r="N53" s="87">
        <f t="shared" si="9"/>
        <v>0.93900000000000006</v>
      </c>
      <c r="O53" s="87">
        <f t="shared" si="9"/>
        <v>0.96099999999999997</v>
      </c>
      <c r="P53" s="87">
        <f t="shared" si="9"/>
        <v>0.98</v>
      </c>
      <c r="Q53" s="18"/>
      <c r="R53" s="18"/>
      <c r="S53" s="18"/>
      <c r="T53" s="18"/>
      <c r="U53" s="18"/>
      <c r="V53" s="18"/>
      <c r="W53" s="18"/>
      <c r="X53" s="18"/>
    </row>
    <row r="54" spans="1:24">
      <c r="A54" s="8">
        <v>3</v>
      </c>
      <c r="B54" s="18"/>
      <c r="C54" s="18"/>
      <c r="D54" s="56" t="s">
        <v>50</v>
      </c>
      <c r="E54" s="47" t="str">
        <f t="shared" si="7"/>
        <v>Unmetered water and wastewater customer</v>
      </c>
      <c r="F54" s="61" t="s">
        <v>45</v>
      </c>
      <c r="G54" s="18"/>
      <c r="H54" s="18"/>
      <c r="I54" s="18"/>
      <c r="J54" s="18"/>
      <c r="K54" s="18"/>
      <c r="L54" s="87">
        <f t="shared" si="9"/>
        <v>25.823999999999998</v>
      </c>
      <c r="M54" s="87">
        <f t="shared" si="9"/>
        <v>25.983000000000001</v>
      </c>
      <c r="N54" s="87">
        <f t="shared" si="9"/>
        <v>25.895</v>
      </c>
      <c r="O54" s="87">
        <f t="shared" si="9"/>
        <v>24.611000000000001</v>
      </c>
      <c r="P54" s="87">
        <f t="shared" si="9"/>
        <v>23.952999999999999</v>
      </c>
      <c r="Q54" s="18"/>
      <c r="R54" s="18"/>
      <c r="S54" s="18"/>
      <c r="T54" s="18"/>
      <c r="U54" s="18"/>
      <c r="V54" s="18"/>
      <c r="W54" s="18"/>
      <c r="X54" s="18"/>
    </row>
    <row r="55" spans="1:24">
      <c r="A55" s="8">
        <v>4</v>
      </c>
      <c r="B55" s="18"/>
      <c r="C55" s="18"/>
      <c r="D55" s="56" t="s">
        <v>50</v>
      </c>
      <c r="E55" s="47" t="str">
        <f t="shared" si="7"/>
        <v>Metered water-only customer</v>
      </c>
      <c r="F55" s="61" t="s">
        <v>45</v>
      </c>
      <c r="G55" s="18"/>
      <c r="H55" s="18"/>
      <c r="I55" s="18"/>
      <c r="K55" s="18"/>
      <c r="L55" s="87">
        <f t="shared" si="9"/>
        <v>0.60199999999999998</v>
      </c>
      <c r="M55" s="87">
        <f t="shared" si="9"/>
        <v>0.66500000000000004</v>
      </c>
      <c r="N55" s="87">
        <f t="shared" si="9"/>
        <v>0.748</v>
      </c>
      <c r="O55" s="87">
        <f t="shared" si="9"/>
        <v>0.74199999999999999</v>
      </c>
      <c r="P55" s="87">
        <f t="shared" si="9"/>
        <v>0.753</v>
      </c>
      <c r="Q55" s="18"/>
      <c r="R55" s="18"/>
      <c r="S55" s="18"/>
      <c r="T55" s="18"/>
      <c r="U55" s="18"/>
      <c r="V55" s="18"/>
      <c r="W55" s="18"/>
      <c r="X55" s="18"/>
    </row>
    <row r="56" spans="1:24">
      <c r="A56" s="8">
        <v>5</v>
      </c>
      <c r="B56" s="18"/>
      <c r="C56" s="18"/>
      <c r="D56" s="56" t="s">
        <v>50</v>
      </c>
      <c r="E56" s="47" t="str">
        <f t="shared" si="7"/>
        <v>Metered wastewater-only customer</v>
      </c>
      <c r="F56" s="61" t="s">
        <v>45</v>
      </c>
      <c r="G56" s="18"/>
      <c r="H56" s="18"/>
      <c r="I56" s="18"/>
      <c r="J56" s="18"/>
      <c r="K56" s="18"/>
      <c r="L56" s="87">
        <f t="shared" si="9"/>
        <v>1.498</v>
      </c>
      <c r="M56" s="87">
        <f t="shared" si="9"/>
        <v>0.83</v>
      </c>
      <c r="N56" s="87">
        <f t="shared" si="9"/>
        <v>0.77900000000000003</v>
      </c>
      <c r="O56" s="87">
        <f t="shared" si="9"/>
        <v>0.99</v>
      </c>
      <c r="P56" s="87">
        <f t="shared" si="9"/>
        <v>1.006</v>
      </c>
      <c r="Q56" s="18"/>
      <c r="R56" s="18"/>
      <c r="S56" s="18"/>
      <c r="T56" s="18"/>
      <c r="U56" s="18"/>
      <c r="V56" s="18"/>
      <c r="W56" s="18"/>
      <c r="X56" s="18"/>
    </row>
    <row r="57" spans="1:24">
      <c r="A57" s="8">
        <v>6</v>
      </c>
      <c r="B57" s="18"/>
      <c r="C57" s="18"/>
      <c r="D57" s="56" t="s">
        <v>50</v>
      </c>
      <c r="E57" s="47" t="str">
        <f t="shared" si="7"/>
        <v>Meterered water and wastewater customer</v>
      </c>
      <c r="F57" s="61" t="s">
        <v>45</v>
      </c>
      <c r="G57" s="18"/>
      <c r="H57" s="18"/>
      <c r="I57" s="18"/>
      <c r="J57" s="18"/>
      <c r="K57" s="18"/>
      <c r="L57" s="87">
        <f t="shared" si="9"/>
        <v>31.259999999999998</v>
      </c>
      <c r="M57" s="87">
        <f t="shared" si="9"/>
        <v>32.026000000000003</v>
      </c>
      <c r="N57" s="87">
        <f t="shared" si="9"/>
        <v>34.897999999999996</v>
      </c>
      <c r="O57" s="87">
        <f t="shared" si="9"/>
        <v>36.552000000000007</v>
      </c>
      <c r="P57" s="87">
        <f t="shared" si="9"/>
        <v>39.044000000000004</v>
      </c>
      <c r="Q57" s="18"/>
      <c r="R57" s="18"/>
      <c r="S57" s="18"/>
      <c r="T57" s="18"/>
      <c r="U57" s="18"/>
      <c r="V57" s="18"/>
      <c r="W57" s="18"/>
      <c r="X57" s="18"/>
    </row>
    <row r="58" spans="1:24">
      <c r="A58" s="18"/>
      <c r="B58" s="18"/>
      <c r="C58" s="18"/>
      <c r="D58" s="18"/>
      <c r="F58" s="19"/>
      <c r="G58" s="18"/>
      <c r="H58" s="18"/>
      <c r="I58" s="18"/>
      <c r="J58" s="18"/>
      <c r="K58" s="18"/>
      <c r="L58" s="40"/>
      <c r="M58" s="40"/>
      <c r="N58" s="40"/>
      <c r="O58" s="40"/>
      <c r="P58" s="40"/>
      <c r="Q58" s="25" t="s">
        <v>83</v>
      </c>
      <c r="R58" s="18"/>
      <c r="S58" s="18"/>
      <c r="T58" s="18"/>
      <c r="U58" s="18"/>
      <c r="V58" s="18"/>
      <c r="W58" s="18"/>
      <c r="X58" s="18"/>
    </row>
    <row r="59" spans="1:24">
      <c r="A59" s="18"/>
      <c r="B59" s="18"/>
      <c r="C59" s="18"/>
      <c r="D59" s="18"/>
      <c r="F59" s="19"/>
      <c r="G59" s="18"/>
      <c r="H59" s="18"/>
      <c r="I59" s="18"/>
      <c r="J59" s="18"/>
      <c r="K59" s="18"/>
      <c r="Q59" s="25"/>
      <c r="R59" s="18"/>
      <c r="S59" s="18"/>
      <c r="T59" s="18"/>
      <c r="U59" s="18"/>
      <c r="V59" s="18"/>
      <c r="W59" s="18"/>
      <c r="X59" s="18"/>
    </row>
    <row r="60" spans="1:24" ht="15">
      <c r="A60" s="9"/>
      <c r="B60" s="13"/>
      <c r="C60" s="13"/>
      <c r="D60" s="32"/>
      <c r="E60" s="10" t="s">
        <v>29</v>
      </c>
      <c r="F60" s="60"/>
      <c r="G60" s="11"/>
      <c r="H60" s="11"/>
      <c r="I60" s="11"/>
      <c r="J60" s="11"/>
      <c r="K60" s="11"/>
      <c r="L60" s="11"/>
      <c r="M60" s="11"/>
      <c r="N60" s="11"/>
      <c r="O60" s="11"/>
      <c r="P60" s="11"/>
      <c r="Q60" s="11"/>
      <c r="R60" s="11"/>
      <c r="S60" s="11"/>
      <c r="T60" s="11"/>
      <c r="U60" s="11"/>
      <c r="V60" s="11"/>
      <c r="W60" s="11"/>
      <c r="X60" s="11"/>
    </row>
    <row r="61" spans="1:24">
      <c r="A61" s="3"/>
      <c r="B61" s="3"/>
      <c r="C61" s="3"/>
      <c r="D61" s="31"/>
      <c r="E61" s="3"/>
      <c r="F61" s="19"/>
      <c r="G61" s="3"/>
      <c r="H61" s="3"/>
      <c r="I61" s="3"/>
      <c r="J61" s="3"/>
      <c r="K61" s="22"/>
      <c r="L61" s="22"/>
      <c r="M61" s="22"/>
      <c r="N61" s="22"/>
      <c r="O61" s="22"/>
      <c r="P61" s="22"/>
      <c r="Q61" s="22"/>
      <c r="R61" s="22"/>
      <c r="S61" s="22"/>
      <c r="T61" s="3"/>
      <c r="U61" s="3"/>
      <c r="V61" s="25"/>
      <c r="W61" s="3"/>
      <c r="X61" s="3"/>
    </row>
    <row r="62" spans="1:24">
      <c r="A62" s="3"/>
      <c r="B62" s="3"/>
      <c r="C62" s="3"/>
      <c r="D62" s="31"/>
      <c r="E62" s="19" t="s">
        <v>21</v>
      </c>
      <c r="F62" s="19"/>
      <c r="G62" s="3"/>
      <c r="H62" s="3"/>
      <c r="I62" s="3"/>
      <c r="J62" s="3"/>
      <c r="K62" s="22"/>
      <c r="L62" s="22"/>
      <c r="M62" s="22"/>
      <c r="N62" s="22"/>
      <c r="O62" s="22"/>
      <c r="P62" s="22"/>
      <c r="Q62" s="22"/>
      <c r="R62" s="22"/>
      <c r="S62" s="22"/>
      <c r="T62" s="3"/>
      <c r="U62" s="3"/>
      <c r="V62" s="25"/>
      <c r="W62" s="3"/>
      <c r="X62" s="3"/>
    </row>
    <row r="63" spans="1:24">
      <c r="A63" s="8">
        <v>1</v>
      </c>
      <c r="B63" s="18"/>
      <c r="C63" s="18"/>
      <c r="D63" t="s">
        <v>73</v>
      </c>
      <c r="E63" s="47" t="str">
        <f t="shared" ref="E63:E68" si="10">INDEX(Customer.List,A63)</f>
        <v>Unmetered water-only customer</v>
      </c>
      <c r="F63" s="19"/>
      <c r="G63" s="18"/>
      <c r="H63" s="18"/>
      <c r="I63" s="18"/>
      <c r="J63" s="18"/>
      <c r="K63" s="22"/>
      <c r="L63" s="75">
        <f>+'R9 - Ofwat'!H54</f>
        <v>19.377670164490201</v>
      </c>
      <c r="M63" s="75">
        <f>+'R9 - Ofwat'!I54</f>
        <v>19.739270900807298</v>
      </c>
      <c r="N63" s="75">
        <f>+'R9 - Ofwat'!J54</f>
        <v>20.109288165539901</v>
      </c>
      <c r="O63" s="75">
        <f>+'R9 - Ofwat'!K54</f>
        <v>20.4795611423507</v>
      </c>
      <c r="P63" s="75">
        <f>+'R9 - Ofwat'!L54</f>
        <v>20.8358693950995</v>
      </c>
      <c r="Q63" s="25"/>
      <c r="R63" s="22"/>
      <c r="S63" s="22"/>
      <c r="T63" s="18"/>
      <c r="U63" s="18"/>
      <c r="V63" s="25"/>
      <c r="W63" s="18"/>
      <c r="X63" s="18"/>
    </row>
    <row r="64" spans="1:24">
      <c r="A64" s="8">
        <v>2</v>
      </c>
      <c r="B64" s="18"/>
      <c r="C64" s="18"/>
      <c r="D64" t="s">
        <v>73</v>
      </c>
      <c r="E64" s="47" t="str">
        <f t="shared" si="10"/>
        <v>Unmetered wastewater-only customer</v>
      </c>
      <c r="F64" s="19"/>
      <c r="G64" s="18"/>
      <c r="H64" s="18"/>
      <c r="I64" s="18"/>
      <c r="J64" s="18"/>
      <c r="K64" s="22"/>
      <c r="L64" s="44">
        <f>+'R9 - Ofwat'!H55</f>
        <v>19.377670164490201</v>
      </c>
      <c r="M64" s="44">
        <f>+'R9 - Ofwat'!I55</f>
        <v>19.739270900807298</v>
      </c>
      <c r="N64" s="44">
        <f>+'R9 - Ofwat'!J55</f>
        <v>20.109288165539901</v>
      </c>
      <c r="O64" s="44">
        <f>+'R9 - Ofwat'!K55</f>
        <v>20.4795611423507</v>
      </c>
      <c r="P64" s="44">
        <f>+'R9 - Ofwat'!L55</f>
        <v>20.8358693950995</v>
      </c>
      <c r="Q64" s="25"/>
      <c r="R64" s="22"/>
      <c r="S64" s="22"/>
      <c r="T64" s="18"/>
      <c r="U64" s="18"/>
      <c r="V64" s="25"/>
      <c r="W64" s="18"/>
      <c r="X64" s="18"/>
    </row>
    <row r="65" spans="1:24">
      <c r="A65" s="8">
        <v>3</v>
      </c>
      <c r="B65" s="18"/>
      <c r="C65" s="18"/>
      <c r="D65" t="s">
        <v>73</v>
      </c>
      <c r="E65" s="47" t="str">
        <f t="shared" si="10"/>
        <v>Unmetered water and wastewater customer</v>
      </c>
      <c r="F65" s="19"/>
      <c r="G65" s="18"/>
      <c r="H65" s="18"/>
      <c r="I65" s="18"/>
      <c r="J65" s="18"/>
      <c r="K65" s="22"/>
      <c r="L65" s="44">
        <f>+'R9 - Ofwat'!H56</f>
        <v>25.190971213837301</v>
      </c>
      <c r="M65" s="44">
        <f>+'R9 - Ofwat'!I56</f>
        <v>25.661052171049398</v>
      </c>
      <c r="N65" s="44">
        <f>+'R9 - Ofwat'!J56</f>
        <v>26.142074615201899</v>
      </c>
      <c r="O65" s="44">
        <f>+'R9 - Ofwat'!K56</f>
        <v>26.623429485055901</v>
      </c>
      <c r="P65" s="44">
        <f>+'R9 - Ofwat'!L56</f>
        <v>27.086630213629402</v>
      </c>
      <c r="Q65" s="25"/>
      <c r="R65" s="22"/>
      <c r="S65" s="22"/>
      <c r="T65" s="18"/>
      <c r="U65" s="18"/>
      <c r="V65" s="25"/>
      <c r="W65" s="18"/>
      <c r="X65" s="18"/>
    </row>
    <row r="66" spans="1:24">
      <c r="A66" s="8">
        <v>4</v>
      </c>
      <c r="B66" s="18"/>
      <c r="C66" s="18"/>
      <c r="D66" t="s">
        <v>73</v>
      </c>
      <c r="E66" s="47" t="str">
        <f t="shared" si="10"/>
        <v>Metered water-only customer</v>
      </c>
      <c r="F66" s="64"/>
      <c r="G66" s="18"/>
      <c r="H66" s="18"/>
      <c r="I66" s="18"/>
      <c r="J66" s="18"/>
      <c r="K66" s="22"/>
      <c r="L66" s="44">
        <f>+'R9 - Ofwat'!H57</f>
        <v>24.898119570222601</v>
      </c>
      <c r="M66" s="44">
        <f>+'R9 - Ofwat'!I57</f>
        <v>25.253596585531799</v>
      </c>
      <c r="N66" s="44">
        <f>+'R9 - Ofwat'!J57</f>
        <v>25.640687353470501</v>
      </c>
      <c r="O66" s="44">
        <f>+'R9 - Ofwat'!K57</f>
        <v>26.044179337071402</v>
      </c>
      <c r="P66" s="44">
        <f>+'R9 - Ofwat'!L57</f>
        <v>26.478201964735799</v>
      </c>
      <c r="Q66" s="25"/>
      <c r="R66" s="22"/>
      <c r="S66" s="22"/>
      <c r="T66" s="18"/>
      <c r="U66" s="18"/>
      <c r="V66" s="25"/>
      <c r="W66" s="18"/>
      <c r="X66" s="18"/>
    </row>
    <row r="67" spans="1:24">
      <c r="A67" s="8">
        <v>5</v>
      </c>
      <c r="B67" s="18"/>
      <c r="C67" s="18"/>
      <c r="D67" t="s">
        <v>73</v>
      </c>
      <c r="E67" s="47" t="str">
        <f t="shared" si="10"/>
        <v>Metered wastewater-only customer</v>
      </c>
      <c r="F67" s="19"/>
      <c r="G67" s="18"/>
      <c r="H67" s="18"/>
      <c r="I67" s="18"/>
      <c r="J67" s="18"/>
      <c r="K67" s="22"/>
      <c r="L67" s="44">
        <f>+'R9 - Ofwat'!H58</f>
        <v>25.363464528735701</v>
      </c>
      <c r="M67" s="44">
        <f>+'R9 - Ofwat'!I58</f>
        <v>25.4304687552514</v>
      </c>
      <c r="N67" s="44">
        <f>+'R9 - Ofwat'!J58</f>
        <v>25.297059155030801</v>
      </c>
      <c r="O67" s="44">
        <f>+'R9 - Ofwat'!K58</f>
        <v>25.162173157630502</v>
      </c>
      <c r="P67" s="44">
        <f>+'R9 - Ofwat'!L58</f>
        <v>25.5227663838156</v>
      </c>
      <c r="Q67" s="25"/>
      <c r="R67" s="22"/>
      <c r="S67" s="22"/>
      <c r="T67" s="18"/>
      <c r="U67" s="18"/>
      <c r="V67" s="25"/>
      <c r="W67" s="18"/>
      <c r="X67" s="18"/>
    </row>
    <row r="68" spans="1:24">
      <c r="A68" s="8">
        <v>6</v>
      </c>
      <c r="B68" s="18"/>
      <c r="C68" s="18"/>
      <c r="D68" t="s">
        <v>73</v>
      </c>
      <c r="E68" s="47" t="str">
        <f t="shared" si="10"/>
        <v>Meterered water and wastewater customer</v>
      </c>
      <c r="F68" s="19"/>
      <c r="G68" s="18"/>
      <c r="H68" s="18"/>
      <c r="I68" s="18"/>
      <c r="J68" s="18"/>
      <c r="K68" s="22"/>
      <c r="L68" s="44">
        <f>+'R9 - Ofwat'!H59</f>
        <v>31.7589013477719</v>
      </c>
      <c r="M68" s="44">
        <f>+'R9 - Ofwat'!I59</f>
        <v>32.2599450514683</v>
      </c>
      <c r="N68" s="44">
        <f>+'R9 - Ofwat'!J59</f>
        <v>32.7842989582389</v>
      </c>
      <c r="O68" s="44">
        <f>+'R9 - Ofwat'!K59</f>
        <v>33.3498623356124</v>
      </c>
      <c r="P68" s="44">
        <f>+'R9 - Ofwat'!L59</f>
        <v>33.916147975203998</v>
      </c>
      <c r="Q68" s="25"/>
      <c r="R68" s="22"/>
      <c r="S68" s="22"/>
      <c r="T68" s="18"/>
      <c r="U68" s="18"/>
      <c r="V68" s="25"/>
      <c r="W68" s="18"/>
      <c r="X68" s="18"/>
    </row>
    <row r="69" spans="1:24">
      <c r="A69" s="18"/>
      <c r="B69" s="18"/>
      <c r="C69" s="18"/>
      <c r="D69" s="35"/>
      <c r="F69" s="19"/>
      <c r="G69" s="18"/>
      <c r="H69" s="18"/>
      <c r="I69" s="18"/>
      <c r="J69" s="18"/>
      <c r="K69" s="22"/>
      <c r="L69" s="18"/>
      <c r="M69" s="18"/>
      <c r="N69" s="18"/>
      <c r="O69" s="18"/>
      <c r="P69" s="18"/>
      <c r="Q69" s="25" t="s">
        <v>31</v>
      </c>
      <c r="R69" s="22"/>
      <c r="S69" s="22"/>
      <c r="T69" s="18"/>
      <c r="U69" s="18"/>
      <c r="V69" s="18"/>
      <c r="W69" s="18"/>
      <c r="X69" s="18"/>
    </row>
    <row r="70" spans="1:24" ht="15">
      <c r="A70" s="9"/>
      <c r="B70" s="13"/>
      <c r="C70" s="13"/>
      <c r="D70" s="32"/>
      <c r="E70" s="10" t="s">
        <v>69</v>
      </c>
      <c r="F70" s="60"/>
      <c r="G70" s="11"/>
      <c r="H70" s="11"/>
      <c r="I70" s="11"/>
      <c r="J70" s="11"/>
      <c r="K70" s="11"/>
      <c r="L70" s="11"/>
      <c r="M70" s="11"/>
      <c r="N70" s="11"/>
      <c r="O70" s="11"/>
      <c r="P70" s="11"/>
      <c r="Q70" s="11"/>
      <c r="R70" s="11"/>
      <c r="S70" s="11"/>
      <c r="T70" s="11"/>
      <c r="U70" s="11"/>
      <c r="V70" s="11"/>
      <c r="W70" s="11"/>
      <c r="X70" s="11"/>
    </row>
    <row r="71" spans="1:24">
      <c r="A71" s="18"/>
      <c r="B71" s="18"/>
      <c r="C71" s="18"/>
      <c r="D71" s="35"/>
      <c r="F71" s="19"/>
      <c r="G71" s="18"/>
      <c r="H71" s="18"/>
      <c r="I71" s="18"/>
      <c r="J71" s="18"/>
      <c r="K71" s="22"/>
      <c r="L71" s="18"/>
      <c r="M71" s="18"/>
      <c r="N71" s="18"/>
      <c r="O71" s="18"/>
      <c r="P71" s="18"/>
      <c r="Q71" s="25"/>
      <c r="R71" s="22"/>
      <c r="S71" s="22"/>
      <c r="T71" s="18"/>
      <c r="U71" s="18"/>
      <c r="V71" s="18"/>
      <c r="W71" s="18"/>
      <c r="X71" s="18"/>
    </row>
    <row r="72" spans="1:24">
      <c r="D72" s="56" t="s">
        <v>55</v>
      </c>
      <c r="E72" t="s">
        <v>56</v>
      </c>
      <c r="F72" s="19"/>
      <c r="G72" s="18"/>
      <c r="H72" s="18"/>
      <c r="I72" s="72">
        <f>+'R9 - Ofwat'!M62</f>
        <v>0.02</v>
      </c>
      <c r="J72" s="25" t="s">
        <v>57</v>
      </c>
      <c r="K72" s="22"/>
      <c r="L72" s="18"/>
      <c r="M72" s="18"/>
      <c r="N72" s="18"/>
      <c r="O72" s="18"/>
      <c r="P72" s="18"/>
      <c r="Q72" s="25"/>
      <c r="R72" s="22"/>
      <c r="S72" s="22"/>
      <c r="T72" s="18"/>
      <c r="U72" s="18"/>
      <c r="V72" s="18"/>
      <c r="W72" s="18"/>
      <c r="X72" s="18"/>
    </row>
    <row r="73" spans="1:24">
      <c r="D73" s="56" t="s">
        <v>55</v>
      </c>
      <c r="E73" t="s">
        <v>71</v>
      </c>
      <c r="F73" s="19"/>
      <c r="G73" s="18"/>
      <c r="H73" s="18"/>
      <c r="I73" s="72">
        <f>+'R9 - Ofwat'!M63</f>
        <v>3.7400000000000003E-2</v>
      </c>
      <c r="J73" s="25" t="s">
        <v>70</v>
      </c>
      <c r="K73" s="22"/>
      <c r="L73" s="18"/>
      <c r="M73" s="18"/>
      <c r="N73" s="18"/>
      <c r="O73" s="18"/>
      <c r="P73" s="18"/>
      <c r="Q73" s="25"/>
      <c r="R73" s="22"/>
      <c r="S73" s="22"/>
      <c r="T73" s="18"/>
      <c r="U73" s="18"/>
      <c r="V73" s="18"/>
      <c r="W73" s="18"/>
      <c r="X73" s="18"/>
    </row>
    <row r="74" spans="1:24" ht="13.5" thickBot="1">
      <c r="A74" s="3"/>
      <c r="B74" s="3"/>
      <c r="C74" s="3"/>
      <c r="D74" s="3"/>
      <c r="E74" s="3"/>
      <c r="F74" s="19"/>
      <c r="G74" s="3"/>
      <c r="H74" s="3"/>
      <c r="I74" s="3"/>
      <c r="J74" s="3"/>
      <c r="K74" s="3"/>
      <c r="L74" s="3"/>
      <c r="M74" s="3"/>
      <c r="N74" s="3"/>
      <c r="O74" s="3"/>
      <c r="P74" s="3"/>
      <c r="Q74" s="3"/>
      <c r="R74" s="3"/>
      <c r="S74" s="3"/>
      <c r="T74" s="3"/>
      <c r="U74" s="3"/>
      <c r="V74" s="25"/>
      <c r="W74" s="3"/>
      <c r="X74" s="3"/>
    </row>
    <row r="75" spans="1:24" ht="13.5" thickBot="1">
      <c r="A75" s="20" t="s">
        <v>19</v>
      </c>
      <c r="B75" s="21"/>
      <c r="C75" s="21"/>
      <c r="D75" s="21"/>
      <c r="E75" s="21"/>
      <c r="F75" s="63"/>
      <c r="G75" s="21"/>
      <c r="H75" s="21"/>
      <c r="I75" s="21"/>
      <c r="J75" s="21"/>
      <c r="K75" s="21"/>
      <c r="L75" s="21"/>
      <c r="M75" s="21"/>
      <c r="N75" s="21"/>
      <c r="O75" s="21"/>
      <c r="P75" s="21"/>
      <c r="Q75" s="21"/>
      <c r="R75" s="21"/>
      <c r="S75" s="21"/>
      <c r="T75" s="21"/>
      <c r="U75" s="21"/>
      <c r="V75" s="21"/>
      <c r="W75" s="21"/>
      <c r="X75" s="21"/>
    </row>
    <row r="76" spans="1:24"/>
    <row r="77" spans="1:2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92"/>
  <sheetViews>
    <sheetView showGridLines="0" zoomScale="75" zoomScaleNormal="75" workbookViewId="0">
      <pane xSplit="8" ySplit="7" topLeftCell="I45" activePane="bottomRight" state="frozen"/>
      <selection activeCell="M38" sqref="M38"/>
      <selection pane="topRight" activeCell="M38" sqref="M38"/>
      <selection pane="bottomLeft" activeCell="M38" sqref="M38"/>
      <selection pane="bottomRight" activeCell="M38" sqref="M38"/>
    </sheetView>
  </sheetViews>
  <sheetFormatPr defaultColWidth="0" defaultRowHeight="12.75" zeroHeight="1"/>
  <cols>
    <col min="1" max="3" width="2.7109375" customWidth="1"/>
    <col min="4" max="4" width="7.5703125" customWidth="1"/>
    <col min="5" max="5" width="44.85546875" customWidth="1"/>
    <col min="6" max="6" width="17.7109375" style="59" bestFit="1" customWidth="1"/>
    <col min="7" max="8" width="2.7109375" customWidth="1"/>
    <col min="9" max="9" width="10" bestFit="1" customWidth="1"/>
    <col min="10" max="10" width="10" customWidth="1"/>
    <col min="11" max="11" width="10" bestFit="1" customWidth="1"/>
    <col min="12" max="16" width="10.5703125" customWidth="1"/>
    <col min="17" max="18" width="10.42578125" bestFit="1" customWidth="1"/>
    <col min="19" max="21" width="10.85546875" bestFit="1" customWidth="1"/>
    <col min="22" max="22" width="4.7109375" customWidth="1"/>
    <col min="23" max="23" width="10.85546875" bestFit="1" customWidth="1"/>
    <col min="24" max="24" width="4.7109375" customWidth="1"/>
    <col min="25" max="16384" width="9.140625" hidden="1"/>
  </cols>
  <sheetData>
    <row r="1" spans="1:24" s="2" customFormat="1" ht="33.75">
      <c r="A1" s="29"/>
      <c r="B1" s="29"/>
      <c r="C1" s="29"/>
      <c r="D1" s="29" t="s">
        <v>27</v>
      </c>
      <c r="E1" s="29"/>
      <c r="F1" s="58"/>
      <c r="G1" s="29"/>
      <c r="H1" s="29"/>
      <c r="I1" s="29"/>
      <c r="J1" s="29"/>
      <c r="K1" s="29"/>
      <c r="L1" s="29"/>
      <c r="M1" s="29"/>
      <c r="N1" s="29"/>
      <c r="O1" s="29"/>
      <c r="P1" s="29"/>
      <c r="Q1" s="29"/>
      <c r="R1" s="29"/>
      <c r="S1" s="29"/>
      <c r="T1" s="29"/>
      <c r="U1" s="29"/>
      <c r="V1" s="29"/>
      <c r="W1" s="81"/>
      <c r="X1" s="29"/>
    </row>
    <row r="2" spans="1:24" s="2" customFormat="1" ht="15">
      <c r="F2" s="19"/>
      <c r="G2" s="18"/>
      <c r="O2" s="18"/>
      <c r="P2" s="18"/>
      <c r="W2"/>
    </row>
    <row r="3" spans="1:24" s="18" customFormat="1">
      <c r="E3" s="18" t="s">
        <v>11</v>
      </c>
      <c r="F3" s="19"/>
      <c r="I3" s="4" t="str">
        <f t="shared" ref="I3:U3" si="0">AMP.Years</f>
        <v>2012-13</v>
      </c>
      <c r="J3" s="4" t="str">
        <f t="shared" si="0"/>
        <v>2013-14</v>
      </c>
      <c r="K3" s="4" t="str">
        <f t="shared" si="0"/>
        <v>2014-15</v>
      </c>
      <c r="L3" s="5" t="str">
        <f t="shared" si="0"/>
        <v>2015-16</v>
      </c>
      <c r="M3" s="5" t="str">
        <f t="shared" si="0"/>
        <v>2016-17</v>
      </c>
      <c r="N3" s="5" t="str">
        <f t="shared" si="0"/>
        <v>2017-18</v>
      </c>
      <c r="O3" s="5" t="str">
        <f t="shared" si="0"/>
        <v>2018-19</v>
      </c>
      <c r="P3" s="5" t="str">
        <f t="shared" si="0"/>
        <v>2019-20</v>
      </c>
      <c r="Q3" s="4" t="str">
        <f t="shared" si="0"/>
        <v>2020-21</v>
      </c>
      <c r="R3" s="4" t="str">
        <f t="shared" si="0"/>
        <v>2021-22</v>
      </c>
      <c r="S3" s="4" t="str">
        <f t="shared" si="0"/>
        <v>2022-23</v>
      </c>
      <c r="T3" s="4" t="str">
        <f t="shared" si="0"/>
        <v>2023-24</v>
      </c>
      <c r="U3" s="4" t="str">
        <f t="shared" si="0"/>
        <v>2024-25</v>
      </c>
      <c r="V3" s="25"/>
      <c r="W3" s="5" t="s">
        <v>62</v>
      </c>
      <c r="X3" s="25"/>
    </row>
    <row r="4" spans="1:24" s="18" customFormat="1">
      <c r="A4" s="8">
        <v>1</v>
      </c>
      <c r="F4" s="19"/>
      <c r="V4" s="25"/>
      <c r="X4" s="25"/>
    </row>
    <row r="5" spans="1:24" s="18" customFormat="1">
      <c r="E5" s="28" t="s">
        <v>18</v>
      </c>
      <c r="F5" s="19"/>
      <c r="I5" s="27">
        <f t="shared" ref="I5:U5" si="1">Calendar.Years</f>
        <v>2012</v>
      </c>
      <c r="J5" s="27">
        <f t="shared" si="1"/>
        <v>2013</v>
      </c>
      <c r="K5" s="27">
        <f t="shared" si="1"/>
        <v>2014</v>
      </c>
      <c r="L5" s="27">
        <f t="shared" si="1"/>
        <v>2015</v>
      </c>
      <c r="M5" s="27">
        <f t="shared" si="1"/>
        <v>2016</v>
      </c>
      <c r="N5" s="27">
        <f t="shared" si="1"/>
        <v>2017</v>
      </c>
      <c r="O5" s="27">
        <f t="shared" si="1"/>
        <v>2018</v>
      </c>
      <c r="P5" s="27">
        <f t="shared" si="1"/>
        <v>2019</v>
      </c>
      <c r="Q5" s="27">
        <f t="shared" si="1"/>
        <v>2020</v>
      </c>
      <c r="R5" s="27">
        <f t="shared" si="1"/>
        <v>2021</v>
      </c>
      <c r="S5" s="27">
        <f t="shared" si="1"/>
        <v>2022</v>
      </c>
      <c r="T5" s="27">
        <f t="shared" si="1"/>
        <v>2023</v>
      </c>
      <c r="U5" s="27">
        <f t="shared" si="1"/>
        <v>2024</v>
      </c>
      <c r="V5" s="25"/>
      <c r="W5" s="27"/>
      <c r="X5" s="25"/>
    </row>
    <row r="6" spans="1:24" s="18" customFormat="1">
      <c r="E6" s="18" t="s">
        <v>12</v>
      </c>
      <c r="F6" s="19"/>
      <c r="K6" s="7"/>
      <c r="L6" s="8">
        <v>1</v>
      </c>
      <c r="M6" s="8">
        <v>2</v>
      </c>
      <c r="N6" s="8">
        <v>3</v>
      </c>
      <c r="O6" s="8">
        <v>4</v>
      </c>
      <c r="P6" s="8">
        <v>5</v>
      </c>
      <c r="Q6" s="8">
        <v>6</v>
      </c>
      <c r="R6" s="8">
        <v>7</v>
      </c>
      <c r="S6" s="8">
        <v>8</v>
      </c>
      <c r="T6" s="8">
        <v>9</v>
      </c>
      <c r="U6" s="8">
        <v>10</v>
      </c>
      <c r="W6" s="77" t="s">
        <v>63</v>
      </c>
    </row>
    <row r="7" spans="1:24"/>
    <row r="8" spans="1:24" s="12" customFormat="1" ht="15">
      <c r="A8" s="9"/>
      <c r="B8" s="13"/>
      <c r="C8" s="13"/>
      <c r="D8" s="32"/>
      <c r="E8" s="10" t="s">
        <v>43</v>
      </c>
      <c r="F8" s="60"/>
      <c r="G8" s="11"/>
      <c r="H8" s="11"/>
      <c r="I8" s="11"/>
      <c r="J8" s="11"/>
      <c r="K8" s="11"/>
      <c r="L8" s="23"/>
      <c r="M8" s="23"/>
      <c r="N8" s="23"/>
      <c r="O8" s="23"/>
      <c r="P8" s="23"/>
      <c r="Q8" s="23"/>
      <c r="R8" s="23"/>
      <c r="S8" s="23"/>
      <c r="T8" s="23"/>
      <c r="U8" s="23"/>
      <c r="V8" s="11"/>
      <c r="W8" s="23"/>
      <c r="X8" s="11"/>
    </row>
    <row r="9" spans="1:24" s="18" customFormat="1">
      <c r="D9" s="31"/>
      <c r="F9" s="19"/>
      <c r="L9" s="22"/>
      <c r="M9" s="22"/>
      <c r="N9" s="22"/>
      <c r="O9" s="22"/>
      <c r="P9" s="22"/>
      <c r="Q9" s="22"/>
      <c r="R9" s="22"/>
      <c r="S9" s="22"/>
      <c r="T9" s="22"/>
      <c r="U9" s="22"/>
      <c r="W9" s="22"/>
    </row>
    <row r="10" spans="1:24" s="18" customFormat="1">
      <c r="B10"/>
      <c r="C10"/>
      <c r="D10" s="51"/>
      <c r="E10" s="14" t="s">
        <v>77</v>
      </c>
      <c r="F10" s="19"/>
      <c r="L10" s="22"/>
      <c r="M10" s="22"/>
      <c r="N10" s="22"/>
      <c r="O10" s="22"/>
      <c r="P10" s="22"/>
      <c r="Q10" s="22"/>
      <c r="R10" s="22"/>
      <c r="S10" s="22"/>
      <c r="T10" s="22"/>
      <c r="U10" s="22"/>
      <c r="W10" s="22"/>
    </row>
    <row r="11" spans="1:24" s="18" customFormat="1">
      <c r="A11" s="8">
        <v>1</v>
      </c>
      <c r="B11"/>
      <c r="C11"/>
      <c r="D11" s="56" t="s">
        <v>49</v>
      </c>
      <c r="E11" s="47" t="str">
        <f t="shared" ref="E11:E16" si="2">INDEX(Customer.List,A11)</f>
        <v>Unmetered water-only customer</v>
      </c>
      <c r="F11" s="19"/>
      <c r="L11" s="45">
        <f t="shared" ref="L11:P16" si="3">INDEX(Actual.Customer.Numbers,$A11,L$6)-INDEX(Forecast.Customer.Numbers,$A11,L$6)</f>
        <v>4061</v>
      </c>
      <c r="M11" s="45">
        <f t="shared" si="3"/>
        <v>5346.1863013698967</v>
      </c>
      <c r="N11" s="45">
        <f t="shared" si="3"/>
        <v>6253</v>
      </c>
      <c r="O11" s="45">
        <f t="shared" si="3"/>
        <v>8571</v>
      </c>
      <c r="P11" s="45">
        <f t="shared" si="3"/>
        <v>10668</v>
      </c>
    </row>
    <row r="12" spans="1:24" s="18" customFormat="1">
      <c r="A12" s="8">
        <v>2</v>
      </c>
      <c r="B12"/>
      <c r="C12"/>
      <c r="D12" s="56" t="s">
        <v>49</v>
      </c>
      <c r="E12" s="47" t="str">
        <f t="shared" si="2"/>
        <v>Unmetered wastewater-only customer</v>
      </c>
      <c r="F12" s="19"/>
      <c r="L12" s="45">
        <f t="shared" si="3"/>
        <v>2668</v>
      </c>
      <c r="M12" s="45">
        <f t="shared" si="3"/>
        <v>1146.2054794521027</v>
      </c>
      <c r="N12" s="45">
        <f t="shared" si="3"/>
        <v>873</v>
      </c>
      <c r="O12" s="45">
        <f t="shared" si="3"/>
        <v>3635</v>
      </c>
      <c r="P12" s="45">
        <f t="shared" si="3"/>
        <v>6134</v>
      </c>
    </row>
    <row r="13" spans="1:24" s="18" customFormat="1">
      <c r="A13" s="8">
        <v>3</v>
      </c>
      <c r="B13"/>
      <c r="C13"/>
      <c r="D13" s="56" t="s">
        <v>49</v>
      </c>
      <c r="E13" s="47" t="str">
        <f t="shared" si="2"/>
        <v>Unmetered water and wastewater customer</v>
      </c>
      <c r="F13" s="19"/>
      <c r="L13" s="45">
        <f t="shared" si="3"/>
        <v>14631</v>
      </c>
      <c r="M13" s="45">
        <f t="shared" si="3"/>
        <v>28158.815068493015</v>
      </c>
      <c r="N13" s="45">
        <f t="shared" si="3"/>
        <v>44421</v>
      </c>
      <c r="O13" s="45">
        <f t="shared" si="3"/>
        <v>44104</v>
      </c>
      <c r="P13" s="45">
        <f t="shared" si="3"/>
        <v>40007</v>
      </c>
    </row>
    <row r="14" spans="1:24" s="18" customFormat="1">
      <c r="A14" s="8">
        <v>4</v>
      </c>
      <c r="B14"/>
      <c r="C14"/>
      <c r="D14" s="56" t="s">
        <v>49</v>
      </c>
      <c r="E14" s="47" t="str">
        <f t="shared" si="2"/>
        <v>Metered water-only customer</v>
      </c>
      <c r="F14" s="19"/>
      <c r="L14" s="45">
        <f t="shared" si="3"/>
        <v>-2082</v>
      </c>
      <c r="M14" s="45">
        <f t="shared" si="3"/>
        <v>-1274.8657534247031</v>
      </c>
      <c r="N14" s="45">
        <f t="shared" si="3"/>
        <v>-2742</v>
      </c>
      <c r="O14" s="45">
        <f t="shared" si="3"/>
        <v>-5783</v>
      </c>
      <c r="P14" s="45">
        <f t="shared" si="3"/>
        <v>-8728</v>
      </c>
    </row>
    <row r="15" spans="1:24" s="18" customFormat="1">
      <c r="A15" s="8">
        <v>5</v>
      </c>
      <c r="B15"/>
      <c r="C15"/>
      <c r="D15" s="56" t="s">
        <v>49</v>
      </c>
      <c r="E15" s="47" t="str">
        <f t="shared" si="2"/>
        <v>Metered wastewater-only customer</v>
      </c>
      <c r="F15" s="19"/>
      <c r="L15" s="45">
        <f t="shared" si="3"/>
        <v>-1617</v>
      </c>
      <c r="M15" s="45">
        <f t="shared" si="3"/>
        <v>-1921.1698630137034</v>
      </c>
      <c r="N15" s="45">
        <f t="shared" si="3"/>
        <v>-5102</v>
      </c>
      <c r="O15" s="45">
        <f t="shared" si="3"/>
        <v>-8209</v>
      </c>
      <c r="P15" s="45">
        <f t="shared" si="3"/>
        <v>-11220</v>
      </c>
    </row>
    <row r="16" spans="1:24" s="18" customFormat="1">
      <c r="A16" s="8">
        <v>6</v>
      </c>
      <c r="B16"/>
      <c r="C16"/>
      <c r="D16" s="56" t="s">
        <v>49</v>
      </c>
      <c r="E16" s="47" t="str">
        <f t="shared" si="2"/>
        <v>Meterered water and wastewater customer</v>
      </c>
      <c r="F16" s="19"/>
      <c r="L16" s="45">
        <f t="shared" si="3"/>
        <v>-14149</v>
      </c>
      <c r="M16" s="45">
        <f t="shared" si="3"/>
        <v>-24017.006849315017</v>
      </c>
      <c r="N16" s="45">
        <f t="shared" si="3"/>
        <v>-44873</v>
      </c>
      <c r="O16" s="45">
        <f t="shared" si="3"/>
        <v>-51459</v>
      </c>
      <c r="P16" s="45">
        <f t="shared" si="3"/>
        <v>-56073</v>
      </c>
    </row>
    <row r="17" spans="1:24" s="18" customFormat="1">
      <c r="B17"/>
      <c r="C17"/>
      <c r="D17" s="33"/>
      <c r="E17" s="14" t="s">
        <v>22</v>
      </c>
      <c r="F17" s="19"/>
      <c r="L17" s="48">
        <f>SUM(L11:L16)</f>
        <v>3512</v>
      </c>
      <c r="M17" s="48">
        <f t="shared" ref="M17:P17" si="4">SUM(M11:M16)</f>
        <v>7438.1643835615905</v>
      </c>
      <c r="N17" s="48">
        <f t="shared" si="4"/>
        <v>-1170</v>
      </c>
      <c r="O17" s="48">
        <f t="shared" si="4"/>
        <v>-9141</v>
      </c>
      <c r="P17" s="48">
        <f t="shared" si="4"/>
        <v>-19212</v>
      </c>
      <c r="Q17" s="22"/>
      <c r="R17" s="22"/>
      <c r="S17" s="22"/>
      <c r="T17" s="22"/>
      <c r="U17" s="22"/>
      <c r="W17" s="22"/>
    </row>
    <row r="18" spans="1:24" s="18" customFormat="1">
      <c r="B18"/>
      <c r="C18"/>
      <c r="D18" s="31"/>
      <c r="E18" s="14"/>
      <c r="F18" s="19"/>
      <c r="L18" s="40"/>
      <c r="M18" s="40"/>
      <c r="N18" s="40"/>
      <c r="O18" s="40"/>
      <c r="P18" s="40"/>
      <c r="Q18" s="22"/>
      <c r="R18" s="22"/>
      <c r="S18" s="22"/>
      <c r="T18" s="22"/>
      <c r="U18" s="22"/>
      <c r="W18" s="22"/>
    </row>
    <row r="19" spans="1:24" s="3" customFormat="1">
      <c r="B19"/>
      <c r="C19"/>
      <c r="D19" s="51"/>
      <c r="E19" s="6" t="s">
        <v>78</v>
      </c>
      <c r="F19" s="19"/>
      <c r="L19" s="22"/>
      <c r="M19" s="22"/>
      <c r="N19" s="22"/>
      <c r="O19" s="22"/>
      <c r="P19" s="22"/>
      <c r="Q19" s="22"/>
      <c r="R19" s="22"/>
      <c r="S19" s="22"/>
      <c r="T19" s="22"/>
      <c r="U19" s="22"/>
      <c r="W19" s="22"/>
      <c r="X19" s="18"/>
    </row>
    <row r="20" spans="1:24" s="18" customFormat="1">
      <c r="A20" s="8">
        <v>1</v>
      </c>
      <c r="B20"/>
      <c r="C20"/>
      <c r="D20" s="56" t="s">
        <v>49</v>
      </c>
      <c r="E20" s="47" t="str">
        <f t="shared" ref="E20:E25" si="5">INDEX(Customer.List,A20)</f>
        <v>Unmetered water-only customer</v>
      </c>
      <c r="F20" s="19"/>
      <c r="L20" s="45">
        <f t="shared" ref="L20:P25" si="6">INDEX(Reforecast.Customer.Numbers,$A20,L$6)-INDEX(Forecast.Customer.Numbers,$A20,L$6)</f>
        <v>1235</v>
      </c>
      <c r="M20" s="45">
        <f t="shared" si="6"/>
        <v>2564</v>
      </c>
      <c r="N20" s="45">
        <f t="shared" si="6"/>
        <v>5733</v>
      </c>
      <c r="O20" s="45">
        <f t="shared" si="6"/>
        <v>7082</v>
      </c>
      <c r="P20" s="45">
        <f t="shared" si="6"/>
        <v>10668</v>
      </c>
    </row>
    <row r="21" spans="1:24" s="18" customFormat="1">
      <c r="A21" s="8">
        <v>2</v>
      </c>
      <c r="B21"/>
      <c r="C21"/>
      <c r="D21" s="56" t="s">
        <v>49</v>
      </c>
      <c r="E21" s="47" t="str">
        <f t="shared" si="5"/>
        <v>Unmetered wastewater-only customer</v>
      </c>
      <c r="F21" s="19"/>
      <c r="L21" s="45">
        <f t="shared" si="6"/>
        <v>1372</v>
      </c>
      <c r="M21" s="45">
        <f t="shared" si="6"/>
        <v>3092</v>
      </c>
      <c r="N21" s="45">
        <f t="shared" si="6"/>
        <v>-3058</v>
      </c>
      <c r="O21" s="45">
        <f t="shared" si="6"/>
        <v>-4633</v>
      </c>
      <c r="P21" s="45">
        <f t="shared" si="6"/>
        <v>6134</v>
      </c>
    </row>
    <row r="22" spans="1:24" s="18" customFormat="1">
      <c r="A22" s="8">
        <v>3</v>
      </c>
      <c r="B22"/>
      <c r="C22"/>
      <c r="D22" s="56" t="s">
        <v>49</v>
      </c>
      <c r="E22" s="47" t="str">
        <f t="shared" si="5"/>
        <v>Unmetered water and wastewater customer</v>
      </c>
      <c r="F22" s="19"/>
      <c r="L22" s="45">
        <f t="shared" si="6"/>
        <v>15803</v>
      </c>
      <c r="M22" s="45">
        <f t="shared" si="6"/>
        <v>32656</v>
      </c>
      <c r="N22" s="45">
        <f t="shared" si="6"/>
        <v>47209</v>
      </c>
      <c r="O22" s="45">
        <f t="shared" si="6"/>
        <v>61859</v>
      </c>
      <c r="P22" s="45">
        <f t="shared" si="6"/>
        <v>40007</v>
      </c>
    </row>
    <row r="23" spans="1:24" s="18" customFormat="1">
      <c r="A23" s="8">
        <v>4</v>
      </c>
      <c r="B23"/>
      <c r="C23"/>
      <c r="D23" s="56" t="s">
        <v>49</v>
      </c>
      <c r="E23" s="47" t="str">
        <f t="shared" si="5"/>
        <v>Metered water-only customer</v>
      </c>
      <c r="F23" s="19"/>
      <c r="L23" s="45">
        <f t="shared" si="6"/>
        <v>-224</v>
      </c>
      <c r="M23" s="45">
        <f t="shared" si="6"/>
        <v>645</v>
      </c>
      <c r="N23" s="45">
        <f t="shared" si="6"/>
        <v>-3409</v>
      </c>
      <c r="O23" s="45">
        <f t="shared" si="6"/>
        <v>-2865</v>
      </c>
      <c r="P23" s="45">
        <f t="shared" si="6"/>
        <v>-8728</v>
      </c>
    </row>
    <row r="24" spans="1:24" s="18" customFormat="1">
      <c r="A24" s="8">
        <v>5</v>
      </c>
      <c r="B24"/>
      <c r="C24"/>
      <c r="D24" s="56" t="s">
        <v>49</v>
      </c>
      <c r="E24" s="47" t="str">
        <f t="shared" si="5"/>
        <v>Metered wastewater-only customer</v>
      </c>
      <c r="F24" s="19"/>
      <c r="L24" s="45">
        <f t="shared" si="6"/>
        <v>-1371</v>
      </c>
      <c r="M24" s="45">
        <f t="shared" si="6"/>
        <v>-3258</v>
      </c>
      <c r="N24" s="45">
        <f t="shared" si="6"/>
        <v>8973</v>
      </c>
      <c r="O24" s="45">
        <f t="shared" si="6"/>
        <v>8851</v>
      </c>
      <c r="P24" s="45">
        <f t="shared" si="6"/>
        <v>-11220</v>
      </c>
    </row>
    <row r="25" spans="1:24" s="18" customFormat="1">
      <c r="A25" s="8">
        <v>6</v>
      </c>
      <c r="B25"/>
      <c r="C25"/>
      <c r="D25" s="56" t="s">
        <v>49</v>
      </c>
      <c r="E25" s="47" t="str">
        <f t="shared" si="5"/>
        <v>Meterered water and wastewater customer</v>
      </c>
      <c r="F25" s="19"/>
      <c r="L25" s="45">
        <f t="shared" si="6"/>
        <v>-15176</v>
      </c>
      <c r="M25" s="45">
        <f t="shared" si="6"/>
        <v>-33210</v>
      </c>
      <c r="N25" s="45">
        <f t="shared" si="6"/>
        <v>-60219</v>
      </c>
      <c r="O25" s="45">
        <f t="shared" si="6"/>
        <v>-76109</v>
      </c>
      <c r="P25" s="45">
        <f t="shared" si="6"/>
        <v>-56073</v>
      </c>
    </row>
    <row r="26" spans="1:24" s="3" customFormat="1">
      <c r="B26"/>
      <c r="C26"/>
      <c r="D26" s="33"/>
      <c r="E26" s="6" t="s">
        <v>22</v>
      </c>
      <c r="F26" s="19"/>
      <c r="J26" s="18"/>
      <c r="L26" s="48">
        <f>SUM(L20:L25)</f>
        <v>1639</v>
      </c>
      <c r="M26" s="48">
        <f t="shared" ref="M26:P26" si="7">SUM(M20:M25)</f>
        <v>2489</v>
      </c>
      <c r="N26" s="48">
        <f t="shared" si="7"/>
        <v>-4771</v>
      </c>
      <c r="O26" s="48">
        <f t="shared" si="7"/>
        <v>-5815</v>
      </c>
      <c r="P26" s="48">
        <f t="shared" si="7"/>
        <v>-19212</v>
      </c>
      <c r="Q26" s="22"/>
      <c r="R26" s="22"/>
      <c r="S26" s="22"/>
      <c r="T26" s="22"/>
      <c r="U26" s="22"/>
      <c r="W26" s="22"/>
      <c r="X26" s="18"/>
    </row>
    <row r="27" spans="1:24" s="18" customFormat="1">
      <c r="B27"/>
      <c r="C27"/>
      <c r="D27" s="31"/>
      <c r="E27" s="14"/>
      <c r="F27" s="19"/>
      <c r="L27" s="40"/>
      <c r="M27" s="40"/>
      <c r="N27" s="40"/>
      <c r="O27" s="40"/>
      <c r="P27" s="40"/>
      <c r="Q27" s="22"/>
      <c r="R27" s="22"/>
      <c r="S27" s="22"/>
      <c r="T27" s="22"/>
      <c r="U27" s="22"/>
      <c r="W27" s="22"/>
    </row>
    <row r="28" spans="1:24" s="18" customFormat="1">
      <c r="A28"/>
      <c r="B28"/>
      <c r="C28"/>
      <c r="D28" s="51"/>
      <c r="E28" s="14" t="s">
        <v>74</v>
      </c>
      <c r="F28" s="19"/>
      <c r="L28" s="43"/>
      <c r="M28" s="43"/>
      <c r="N28" s="43"/>
      <c r="O28" s="43"/>
      <c r="P28" s="43"/>
      <c r="Q28" s="37"/>
      <c r="R28" s="37"/>
      <c r="S28" s="37"/>
      <c r="T28" s="37"/>
      <c r="U28" s="37"/>
      <c r="W28" s="37"/>
    </row>
    <row r="29" spans="1:24" s="18" customFormat="1">
      <c r="A29" s="8">
        <v>1</v>
      </c>
      <c r="B29"/>
      <c r="C29"/>
      <c r="D29" s="56" t="s">
        <v>50</v>
      </c>
      <c r="E29" s="47" t="str">
        <f t="shared" ref="E29:E34" si="8">INDEX(Customer.List,A29)</f>
        <v>Unmetered water-only customer</v>
      </c>
      <c r="F29" s="61" t="s">
        <v>45</v>
      </c>
      <c r="L29" s="45">
        <f t="shared" ref="L29:P34" si="9">(L11-L20)*INDEX(Modification.Factor,$A29,L$6)/1000000</f>
        <v>5.4761295884849306E-2</v>
      </c>
      <c r="M29" s="45">
        <f t="shared" si="9"/>
        <v>5.4918329099255481E-2</v>
      </c>
      <c r="N29" s="45">
        <f t="shared" si="9"/>
        <v>1.045682984608075E-2</v>
      </c>
      <c r="O29" s="45">
        <f t="shared" si="9"/>
        <v>3.0494066540960194E-2</v>
      </c>
      <c r="P29" s="45">
        <f t="shared" si="9"/>
        <v>0</v>
      </c>
    </row>
    <row r="30" spans="1:24" s="18" customFormat="1">
      <c r="A30" s="8">
        <v>2</v>
      </c>
      <c r="B30"/>
      <c r="C30"/>
      <c r="D30" s="56" t="s">
        <v>50</v>
      </c>
      <c r="E30" s="47" t="str">
        <f t="shared" si="8"/>
        <v>Unmetered wastewater-only customer</v>
      </c>
      <c r="F30" s="61" t="s">
        <v>45</v>
      </c>
      <c r="L30" s="45">
        <f t="shared" si="9"/>
        <v>2.51134605331793E-2</v>
      </c>
      <c r="M30" s="45">
        <f t="shared" si="9"/>
        <v>-3.8408565158401395E-2</v>
      </c>
      <c r="N30" s="45">
        <f t="shared" si="9"/>
        <v>7.9049611778737358E-2</v>
      </c>
      <c r="O30" s="45">
        <f t="shared" si="9"/>
        <v>0.1693250115249556</v>
      </c>
      <c r="P30" s="45">
        <f t="shared" si="9"/>
        <v>0</v>
      </c>
    </row>
    <row r="31" spans="1:24" s="18" customFormat="1">
      <c r="A31" s="8">
        <v>3</v>
      </c>
      <c r="D31" s="56" t="s">
        <v>50</v>
      </c>
      <c r="E31" s="47" t="str">
        <f t="shared" si="8"/>
        <v>Unmetered water and wastewater customer</v>
      </c>
      <c r="F31" s="61" t="s">
        <v>45</v>
      </c>
      <c r="L31" s="45">
        <f t="shared" si="9"/>
        <v>-2.9523818262617317E-2</v>
      </c>
      <c r="M31" s="45">
        <f t="shared" si="9"/>
        <v>-0.11540249715025795</v>
      </c>
      <c r="N31" s="45">
        <f t="shared" si="9"/>
        <v>-7.28841040271829E-2</v>
      </c>
      <c r="O31" s="45">
        <f t="shared" si="9"/>
        <v>-0.47269899050716752</v>
      </c>
      <c r="P31" s="45">
        <f t="shared" si="9"/>
        <v>0</v>
      </c>
    </row>
    <row r="32" spans="1:24" s="18" customFormat="1">
      <c r="A32" s="8">
        <v>4</v>
      </c>
      <c r="D32" s="56" t="s">
        <v>50</v>
      </c>
      <c r="E32" s="47" t="str">
        <f t="shared" si="8"/>
        <v>Metered water-only customer</v>
      </c>
      <c r="F32" s="61" t="s">
        <v>45</v>
      </c>
      <c r="L32" s="45">
        <f t="shared" si="9"/>
        <v>-4.6260706161473597E-2</v>
      </c>
      <c r="M32" s="45">
        <f t="shared" si="9"/>
        <v>-4.8483515235365524E-2</v>
      </c>
      <c r="N32" s="45">
        <f t="shared" si="9"/>
        <v>1.7102338464764822E-2</v>
      </c>
      <c r="O32" s="45">
        <f t="shared" si="9"/>
        <v>-7.5996915305574356E-2</v>
      </c>
      <c r="P32" s="45">
        <f t="shared" si="9"/>
        <v>0</v>
      </c>
    </row>
    <row r="33" spans="1:24" s="18" customFormat="1">
      <c r="A33" s="8">
        <v>5</v>
      </c>
      <c r="D33" s="56" t="s">
        <v>50</v>
      </c>
      <c r="E33" s="47" t="str">
        <f t="shared" si="8"/>
        <v>Metered wastewater-only customer</v>
      </c>
      <c r="F33" s="61" t="s">
        <v>45</v>
      </c>
      <c r="L33" s="45">
        <f t="shared" si="9"/>
        <v>-6.2394122740689825E-3</v>
      </c>
      <c r="M33" s="45">
        <f t="shared" si="9"/>
        <v>3.3996217029708467E-2</v>
      </c>
      <c r="N33" s="45">
        <f t="shared" si="9"/>
        <v>-0.35605610760705853</v>
      </c>
      <c r="O33" s="45">
        <f t="shared" si="9"/>
        <v>-0.42926667406917635</v>
      </c>
      <c r="P33" s="45">
        <f t="shared" si="9"/>
        <v>0</v>
      </c>
    </row>
    <row r="34" spans="1:24" s="18" customFormat="1">
      <c r="A34" s="8">
        <v>6</v>
      </c>
      <c r="D34" s="56" t="s">
        <v>50</v>
      </c>
      <c r="E34" s="47" t="str">
        <f t="shared" si="8"/>
        <v>Meterered water and wastewater customer</v>
      </c>
      <c r="F34" s="61" t="s">
        <v>45</v>
      </c>
      <c r="L34" s="45">
        <f t="shared" si="9"/>
        <v>3.2616391684161743E-2</v>
      </c>
      <c r="M34" s="45">
        <f t="shared" si="9"/>
        <v>0.29656545389962197</v>
      </c>
      <c r="N34" s="45">
        <f t="shared" si="9"/>
        <v>0.50310785181313411</v>
      </c>
      <c r="O34" s="45">
        <f t="shared" si="9"/>
        <v>0.82207410657284574</v>
      </c>
      <c r="P34" s="45">
        <f t="shared" si="9"/>
        <v>0</v>
      </c>
    </row>
    <row r="35" spans="1:24" s="18" customFormat="1">
      <c r="D35" s="56" t="s">
        <v>50</v>
      </c>
      <c r="E35" s="14" t="s">
        <v>22</v>
      </c>
      <c r="F35" s="19"/>
      <c r="L35" s="48">
        <f>SUM(L29:L34)</f>
        <v>3.0467211404030449E-2</v>
      </c>
      <c r="M35" s="48">
        <f t="shared" ref="M35:P35" si="10">SUM(M29:M34)</f>
        <v>0.18318542248456104</v>
      </c>
      <c r="N35" s="48">
        <f t="shared" si="10"/>
        <v>0.18077642026847562</v>
      </c>
      <c r="O35" s="48">
        <f t="shared" si="10"/>
        <v>4.3930604756843405E-2</v>
      </c>
      <c r="P35" s="48">
        <f t="shared" si="10"/>
        <v>0</v>
      </c>
      <c r="Q35" s="22"/>
      <c r="R35" s="22"/>
      <c r="S35" s="22"/>
      <c r="T35" s="22"/>
      <c r="U35" s="22"/>
      <c r="W35" s="42">
        <f>SUM(L35:P35)</f>
        <v>0.43835965891391049</v>
      </c>
    </row>
    <row r="36" spans="1:24" s="3" customFormat="1">
      <c r="B36" s="18"/>
      <c r="D36" s="33"/>
      <c r="E36" s="15"/>
      <c r="F36" s="19"/>
      <c r="J36" s="18"/>
      <c r="L36" s="42"/>
      <c r="M36" s="42"/>
      <c r="N36" s="42"/>
      <c r="O36" s="42"/>
      <c r="P36" s="42"/>
      <c r="Q36" s="22"/>
      <c r="R36" s="22"/>
      <c r="S36" s="22"/>
      <c r="T36" s="22"/>
      <c r="U36" s="22"/>
      <c r="W36" s="22"/>
      <c r="X36" s="18"/>
    </row>
    <row r="37" spans="1:24" s="18" customFormat="1">
      <c r="D37" s="56" t="s">
        <v>50</v>
      </c>
      <c r="E37" s="14" t="s">
        <v>60</v>
      </c>
      <c r="F37" s="19"/>
      <c r="L37" s="42"/>
      <c r="M37" s="42"/>
      <c r="N37" s="42"/>
      <c r="O37" s="42"/>
      <c r="P37" s="82">
        <f>SUM(L35:P35)</f>
        <v>0.43835965891391049</v>
      </c>
      <c r="Q37" s="22"/>
      <c r="R37" s="22"/>
      <c r="S37" s="22"/>
      <c r="T37" s="22"/>
      <c r="U37" s="22"/>
      <c r="W37" s="22"/>
    </row>
    <row r="38" spans="1:24" s="18" customFormat="1">
      <c r="D38" s="33"/>
      <c r="E38" s="15"/>
      <c r="F38" s="19"/>
      <c r="L38" s="42"/>
      <c r="M38" s="42"/>
      <c r="N38" s="42"/>
      <c r="O38" s="42"/>
      <c r="P38" s="42"/>
      <c r="Q38" s="22"/>
      <c r="R38" s="22"/>
      <c r="S38" s="22"/>
      <c r="T38" s="22"/>
      <c r="U38" s="22"/>
      <c r="W38" s="22"/>
    </row>
    <row r="39" spans="1:24" s="3" customFormat="1">
      <c r="D39" s="51"/>
      <c r="E39" s="14" t="s">
        <v>47</v>
      </c>
      <c r="F39" s="19"/>
      <c r="J39" s="18"/>
      <c r="L39" s="83"/>
      <c r="M39" s="83"/>
      <c r="N39" s="83"/>
      <c r="O39" s="83"/>
      <c r="P39" s="83"/>
      <c r="Q39" s="22"/>
      <c r="R39" s="37"/>
      <c r="S39" s="37"/>
      <c r="T39" s="37"/>
      <c r="U39" s="37"/>
      <c r="W39" s="37"/>
      <c r="X39" s="18"/>
    </row>
    <row r="40" spans="1:24" s="18" customFormat="1">
      <c r="A40" s="8">
        <v>1</v>
      </c>
      <c r="D40" s="56" t="s">
        <v>50</v>
      </c>
      <c r="E40" s="47" t="str">
        <f t="shared" ref="E40:E45" si="11">INDEX(Customer.List,A40)</f>
        <v>Unmetered water-only customer</v>
      </c>
      <c r="F40" s="61" t="s">
        <v>45</v>
      </c>
      <c r="L40" s="45">
        <f t="shared" ref="L40:P45" si="12">INDEX(Reforecast.Customer.Numbers,$A20,L$6)*INDEX(Modification.Factor,$A29,L$6)/1000000</f>
        <v>1.0946833429323806</v>
      </c>
      <c r="M40" s="45">
        <f t="shared" si="12"/>
        <v>1.0977798118774971</v>
      </c>
      <c r="N40" s="45">
        <f t="shared" si="12"/>
        <v>1.1332589345690012</v>
      </c>
      <c r="O40" s="45">
        <f t="shared" si="12"/>
        <v>1.1342809734302359</v>
      </c>
      <c r="P40" s="45">
        <f t="shared" si="12"/>
        <v>1.1850400718462839</v>
      </c>
      <c r="Q40" s="22"/>
    </row>
    <row r="41" spans="1:24" s="18" customFormat="1">
      <c r="A41" s="8">
        <v>2</v>
      </c>
      <c r="D41" s="56" t="s">
        <v>50</v>
      </c>
      <c r="E41" s="47" t="str">
        <f t="shared" si="11"/>
        <v>Unmetered wastewater-only customer</v>
      </c>
      <c r="F41" s="61" t="s">
        <v>45</v>
      </c>
      <c r="L41" s="45">
        <f t="shared" si="12"/>
        <v>1.3025282331167025</v>
      </c>
      <c r="M41" s="45">
        <f t="shared" si="12"/>
        <v>1.3088715748907305</v>
      </c>
      <c r="N41" s="45">
        <f t="shared" si="12"/>
        <v>1.1515382775114771</v>
      </c>
      <c r="O41" s="45">
        <f t="shared" si="12"/>
        <v>1.0839422121423379</v>
      </c>
      <c r="P41" s="45">
        <f t="shared" si="12"/>
        <v>1.2750718635025089</v>
      </c>
      <c r="Q41" s="22"/>
    </row>
    <row r="42" spans="1:24" s="18" customFormat="1">
      <c r="A42" s="8">
        <v>3</v>
      </c>
      <c r="D42" s="56" t="s">
        <v>50</v>
      </c>
      <c r="E42" s="47" t="str">
        <f t="shared" si="11"/>
        <v>Unmetered water and wastewater customer</v>
      </c>
      <c r="F42" s="61" t="s">
        <v>45</v>
      </c>
      <c r="L42" s="45">
        <f t="shared" si="12"/>
        <v>24.231799793899231</v>
      </c>
      <c r="M42" s="45">
        <f t="shared" si="12"/>
        <v>24.146639516122747</v>
      </c>
      <c r="N42" s="45">
        <f t="shared" si="12"/>
        <v>23.892941225683003</v>
      </c>
      <c r="O42" s="45">
        <f t="shared" si="12"/>
        <v>23.666445042439197</v>
      </c>
      <c r="P42" s="45">
        <f t="shared" si="12"/>
        <v>22.513811127704059</v>
      </c>
      <c r="Q42" s="22"/>
    </row>
    <row r="43" spans="1:24" s="18" customFormat="1">
      <c r="A43" s="8">
        <v>4</v>
      </c>
      <c r="D43" s="56" t="s">
        <v>50</v>
      </c>
      <c r="E43" s="47" t="str">
        <f t="shared" si="11"/>
        <v>Metered water-only customer</v>
      </c>
      <c r="F43" s="61" t="s">
        <v>45</v>
      </c>
      <c r="L43" s="45">
        <f t="shared" si="12"/>
        <v>1.1826855777051437</v>
      </c>
      <c r="M43" s="45">
        <f t="shared" si="12"/>
        <v>1.2876303827030955</v>
      </c>
      <c r="N43" s="45">
        <f t="shared" si="12"/>
        <v>1.280777973993205</v>
      </c>
      <c r="O43" s="45">
        <f t="shared" si="12"/>
        <v>1.3943272291687916</v>
      </c>
      <c r="P43" s="45">
        <f t="shared" si="12"/>
        <v>1.3403001052529615</v>
      </c>
      <c r="Q43" s="22"/>
    </row>
    <row r="44" spans="1:24" s="18" customFormat="1">
      <c r="A44" s="8">
        <v>5</v>
      </c>
      <c r="D44" s="56" t="s">
        <v>50</v>
      </c>
      <c r="E44" s="47" t="str">
        <f t="shared" si="11"/>
        <v>Metered wastewater-only customer</v>
      </c>
      <c r="F44" s="61" t="s">
        <v>45</v>
      </c>
      <c r="L44" s="45">
        <f t="shared" si="12"/>
        <v>1.2029383956688768</v>
      </c>
      <c r="M44" s="45">
        <f t="shared" si="12"/>
        <v>1.2262063424407121</v>
      </c>
      <c r="N44" s="45">
        <f t="shared" si="12"/>
        <v>1.607299247533192</v>
      </c>
      <c r="O44" s="45">
        <f t="shared" si="12"/>
        <v>1.6738380827918964</v>
      </c>
      <c r="P44" s="45">
        <f t="shared" si="12"/>
        <v>1.2624070708762873</v>
      </c>
      <c r="Q44" s="22"/>
    </row>
    <row r="45" spans="1:24" s="18" customFormat="1">
      <c r="A45" s="8">
        <v>6</v>
      </c>
      <c r="D45" s="56" t="s">
        <v>50</v>
      </c>
      <c r="E45" s="47" t="str">
        <f t="shared" si="11"/>
        <v>Meterered water and wastewater customer</v>
      </c>
      <c r="F45" s="61" t="s">
        <v>45</v>
      </c>
      <c r="L45" s="45">
        <f t="shared" si="12"/>
        <v>30.203953778883641</v>
      </c>
      <c r="M45" s="45">
        <f t="shared" si="12"/>
        <v>31.808402600582898</v>
      </c>
      <c r="N45" s="45">
        <f t="shared" si="12"/>
        <v>33.44270603421721</v>
      </c>
      <c r="O45" s="45">
        <f t="shared" si="12"/>
        <v>35.54361628004898</v>
      </c>
      <c r="P45" s="45">
        <f t="shared" si="12"/>
        <v>38.848573375237912</v>
      </c>
      <c r="Q45" s="22"/>
    </row>
    <row r="46" spans="1:24" s="18" customFormat="1" ht="13.5" customHeight="1">
      <c r="D46" s="56" t="s">
        <v>50</v>
      </c>
      <c r="E46" s="14" t="s">
        <v>22</v>
      </c>
      <c r="F46" s="19"/>
      <c r="L46" s="48">
        <f>SUM(L40:L45)</f>
        <v>59.218589122205977</v>
      </c>
      <c r="M46" s="48">
        <f t="shared" ref="M46:P46" si="13">SUM(M40:M45)</f>
        <v>60.875530228617677</v>
      </c>
      <c r="N46" s="48">
        <f t="shared" si="13"/>
        <v>62.508521693507092</v>
      </c>
      <c r="O46" s="48">
        <f t="shared" si="13"/>
        <v>64.496449820021439</v>
      </c>
      <c r="P46" s="48">
        <f t="shared" si="13"/>
        <v>66.425203614420013</v>
      </c>
      <c r="Q46" s="22"/>
      <c r="R46" s="22"/>
      <c r="S46" s="22"/>
      <c r="T46" s="22"/>
      <c r="U46" s="22"/>
      <c r="W46" s="42">
        <f>SUM(L46:P46)</f>
        <v>313.52429447877222</v>
      </c>
    </row>
    <row r="47" spans="1:24" s="3" customFormat="1">
      <c r="D47" s="31"/>
      <c r="E47" s="14"/>
      <c r="F47" s="19"/>
      <c r="J47" s="18"/>
      <c r="L47" s="40"/>
      <c r="M47" s="40"/>
      <c r="N47" s="40"/>
      <c r="O47" s="40"/>
      <c r="P47" s="40"/>
      <c r="Q47" s="22"/>
      <c r="R47" s="22"/>
      <c r="S47" s="22"/>
      <c r="T47" s="22"/>
      <c r="U47" s="22"/>
      <c r="W47" s="22"/>
      <c r="X47" s="18"/>
    </row>
    <row r="48" spans="1:24" s="18" customFormat="1">
      <c r="D48" s="51"/>
      <c r="E48" s="14" t="s">
        <v>46</v>
      </c>
      <c r="F48" s="19"/>
      <c r="L48" s="43"/>
      <c r="M48" s="43"/>
      <c r="N48" s="43"/>
      <c r="O48" s="43"/>
      <c r="P48" s="43"/>
      <c r="Q48" s="22"/>
      <c r="R48" s="37"/>
      <c r="S48" s="37"/>
      <c r="T48" s="37"/>
      <c r="U48" s="37"/>
      <c r="W48" s="37"/>
    </row>
    <row r="49" spans="1:23" s="18" customFormat="1">
      <c r="A49" s="8">
        <v>1</v>
      </c>
      <c r="D49" s="56" t="s">
        <v>50</v>
      </c>
      <c r="E49" s="47" t="str">
        <f t="shared" ref="E49:E54" si="14">INDEX(Customer.List,A49)</f>
        <v>Unmetered water-only customer</v>
      </c>
      <c r="F49" s="61" t="s">
        <v>45</v>
      </c>
      <c r="L49" s="45">
        <f t="shared" ref="L49:P54" si="15">INDEX(Actual.Revenue.Collected.Net,$A49,L$6)</f>
        <v>0.73199999999999998</v>
      </c>
      <c r="M49" s="45">
        <f t="shared" si="15"/>
        <v>0.752</v>
      </c>
      <c r="N49" s="45">
        <f t="shared" si="15"/>
        <v>0.76200000000000001</v>
      </c>
      <c r="O49" s="45">
        <f t="shared" si="15"/>
        <v>0.77500000000000002</v>
      </c>
      <c r="P49" s="45">
        <f t="shared" si="15"/>
        <v>0.79200000000000004</v>
      </c>
      <c r="Q49" s="22"/>
    </row>
    <row r="50" spans="1:23" s="18" customFormat="1">
      <c r="A50" s="8">
        <v>2</v>
      </c>
      <c r="D50" s="56" t="s">
        <v>50</v>
      </c>
      <c r="E50" s="47" t="str">
        <f t="shared" si="14"/>
        <v>Unmetered wastewater-only customer</v>
      </c>
      <c r="F50" s="61" t="s">
        <v>45</v>
      </c>
      <c r="L50" s="45">
        <f t="shared" si="15"/>
        <v>0.95899999999999996</v>
      </c>
      <c r="M50" s="45">
        <f t="shared" si="15"/>
        <v>0.95599999999999996</v>
      </c>
      <c r="N50" s="45">
        <f t="shared" si="15"/>
        <v>0.93900000000000006</v>
      </c>
      <c r="O50" s="45">
        <f t="shared" si="15"/>
        <v>0.96099999999999997</v>
      </c>
      <c r="P50" s="45">
        <f t="shared" si="15"/>
        <v>0.98</v>
      </c>
      <c r="Q50" s="22"/>
    </row>
    <row r="51" spans="1:23" s="18" customFormat="1">
      <c r="A51" s="8">
        <v>3</v>
      </c>
      <c r="D51" s="56" t="s">
        <v>50</v>
      </c>
      <c r="E51" s="47" t="str">
        <f t="shared" si="14"/>
        <v>Unmetered water and wastewater customer</v>
      </c>
      <c r="F51" s="61" t="s">
        <v>45</v>
      </c>
      <c r="L51" s="45">
        <f t="shared" si="15"/>
        <v>25.823999999999998</v>
      </c>
      <c r="M51" s="45">
        <f t="shared" si="15"/>
        <v>25.983000000000001</v>
      </c>
      <c r="N51" s="45">
        <f t="shared" si="15"/>
        <v>25.895</v>
      </c>
      <c r="O51" s="45">
        <f t="shared" si="15"/>
        <v>24.611000000000001</v>
      </c>
      <c r="P51" s="45">
        <f t="shared" si="15"/>
        <v>23.952999999999999</v>
      </c>
      <c r="Q51" s="22"/>
    </row>
    <row r="52" spans="1:23" s="18" customFormat="1">
      <c r="A52" s="8">
        <v>4</v>
      </c>
      <c r="D52" s="56" t="s">
        <v>50</v>
      </c>
      <c r="E52" s="47" t="str">
        <f t="shared" si="14"/>
        <v>Metered water-only customer</v>
      </c>
      <c r="F52" s="61" t="s">
        <v>45</v>
      </c>
      <c r="L52" s="45">
        <f t="shared" si="15"/>
        <v>0.60199999999999998</v>
      </c>
      <c r="M52" s="45">
        <f t="shared" si="15"/>
        <v>0.66500000000000004</v>
      </c>
      <c r="N52" s="45">
        <f t="shared" si="15"/>
        <v>0.748</v>
      </c>
      <c r="O52" s="45">
        <f t="shared" si="15"/>
        <v>0.74199999999999999</v>
      </c>
      <c r="P52" s="45">
        <f t="shared" si="15"/>
        <v>0.753</v>
      </c>
      <c r="Q52" s="22"/>
    </row>
    <row r="53" spans="1:23" s="18" customFormat="1">
      <c r="A53" s="8">
        <v>5</v>
      </c>
      <c r="D53" s="56" t="s">
        <v>50</v>
      </c>
      <c r="E53" s="47" t="str">
        <f t="shared" si="14"/>
        <v>Metered wastewater-only customer</v>
      </c>
      <c r="F53" s="61" t="s">
        <v>45</v>
      </c>
      <c r="L53" s="45">
        <f t="shared" si="15"/>
        <v>1.498</v>
      </c>
      <c r="M53" s="45">
        <f t="shared" si="15"/>
        <v>0.83</v>
      </c>
      <c r="N53" s="45">
        <f t="shared" si="15"/>
        <v>0.77900000000000003</v>
      </c>
      <c r="O53" s="45">
        <f t="shared" si="15"/>
        <v>0.99</v>
      </c>
      <c r="P53" s="45">
        <f t="shared" si="15"/>
        <v>1.006</v>
      </c>
      <c r="Q53" s="22"/>
    </row>
    <row r="54" spans="1:23" s="18" customFormat="1">
      <c r="A54" s="8">
        <v>6</v>
      </c>
      <c r="D54" s="56" t="s">
        <v>50</v>
      </c>
      <c r="E54" s="47" t="str">
        <f t="shared" si="14"/>
        <v>Meterered water and wastewater customer</v>
      </c>
      <c r="F54" s="61" t="s">
        <v>45</v>
      </c>
      <c r="L54" s="45">
        <f t="shared" si="15"/>
        <v>31.259999999999998</v>
      </c>
      <c r="M54" s="45">
        <f t="shared" si="15"/>
        <v>32.026000000000003</v>
      </c>
      <c r="N54" s="45">
        <f t="shared" si="15"/>
        <v>34.897999999999996</v>
      </c>
      <c r="O54" s="45">
        <f t="shared" si="15"/>
        <v>36.552000000000007</v>
      </c>
      <c r="P54" s="45">
        <f t="shared" si="15"/>
        <v>39.044000000000004</v>
      </c>
      <c r="Q54" s="22"/>
    </row>
    <row r="55" spans="1:23" s="18" customFormat="1">
      <c r="D55" s="56" t="s">
        <v>50</v>
      </c>
      <c r="E55" s="14" t="s">
        <v>22</v>
      </c>
      <c r="F55" s="19"/>
      <c r="L55" s="48">
        <f>SUM(L49:L54)</f>
        <v>60.875</v>
      </c>
      <c r="M55" s="48">
        <f t="shared" ref="M55:P55" si="16">SUM(M49:M54)</f>
        <v>61.212000000000003</v>
      </c>
      <c r="N55" s="48">
        <f t="shared" si="16"/>
        <v>64.021000000000001</v>
      </c>
      <c r="O55" s="48">
        <f t="shared" si="16"/>
        <v>64.631</v>
      </c>
      <c r="P55" s="48">
        <f t="shared" si="16"/>
        <v>66.528000000000006</v>
      </c>
      <c r="Q55" s="22"/>
      <c r="R55" s="22"/>
      <c r="S55" s="22"/>
      <c r="T55" s="22"/>
      <c r="U55" s="22"/>
      <c r="W55" s="22"/>
    </row>
    <row r="56" spans="1:23" s="18" customFormat="1">
      <c r="D56" s="31"/>
      <c r="E56" s="14"/>
      <c r="F56" s="19"/>
      <c r="L56" s="40"/>
      <c r="M56" s="40"/>
      <c r="N56" s="40"/>
      <c r="O56" s="40"/>
      <c r="P56" s="40"/>
      <c r="Q56" s="22"/>
      <c r="R56" s="22"/>
      <c r="S56" s="22"/>
      <c r="T56" s="22"/>
      <c r="U56" s="22"/>
      <c r="W56" s="22"/>
    </row>
    <row r="57" spans="1:23" s="18" customFormat="1">
      <c r="D57" s="51"/>
      <c r="E57" s="14" t="s">
        <v>79</v>
      </c>
      <c r="F57" s="19"/>
      <c r="L57" s="43"/>
      <c r="M57" s="43"/>
      <c r="N57" s="43"/>
      <c r="O57" s="43"/>
      <c r="P57" s="43"/>
      <c r="Q57" s="37"/>
      <c r="R57" s="37"/>
      <c r="S57" s="37"/>
      <c r="T57" s="37"/>
      <c r="U57" s="37"/>
      <c r="W57" s="37"/>
    </row>
    <row r="58" spans="1:23" s="18" customFormat="1">
      <c r="A58" s="8">
        <v>1</v>
      </c>
      <c r="D58" s="56" t="s">
        <v>50</v>
      </c>
      <c r="E58" s="47" t="str">
        <f t="shared" ref="E58:E63" si="17">INDEX(Customer.List,A58)</f>
        <v>Unmetered water-only customer</v>
      </c>
      <c r="F58" s="61" t="s">
        <v>45</v>
      </c>
      <c r="L58" s="45">
        <f t="shared" ref="L58:P63" si="18">L40-L49</f>
        <v>0.36268334293238058</v>
      </c>
      <c r="M58" s="45">
        <f t="shared" si="18"/>
        <v>0.34577981187749707</v>
      </c>
      <c r="N58" s="45">
        <f t="shared" si="18"/>
        <v>0.37125893456900116</v>
      </c>
      <c r="O58" s="45">
        <f t="shared" si="18"/>
        <v>0.35928097343023591</v>
      </c>
      <c r="P58" s="45">
        <f t="shared" si="18"/>
        <v>0.39304007184628387</v>
      </c>
    </row>
    <row r="59" spans="1:23" s="18" customFormat="1">
      <c r="A59" s="8">
        <v>2</v>
      </c>
      <c r="D59" s="56" t="s">
        <v>50</v>
      </c>
      <c r="E59" s="47" t="str">
        <f t="shared" si="17"/>
        <v>Unmetered wastewater-only customer</v>
      </c>
      <c r="F59" s="61" t="s">
        <v>45</v>
      </c>
      <c r="L59" s="45">
        <f t="shared" si="18"/>
        <v>0.34352823311670255</v>
      </c>
      <c r="M59" s="45">
        <f t="shared" si="18"/>
        <v>0.35287157489073051</v>
      </c>
      <c r="N59" s="45">
        <f t="shared" si="18"/>
        <v>0.21253827751147703</v>
      </c>
      <c r="O59" s="45">
        <f t="shared" si="18"/>
        <v>0.12294221214233791</v>
      </c>
      <c r="P59" s="45">
        <f t="shared" si="18"/>
        <v>0.29507186350250891</v>
      </c>
    </row>
    <row r="60" spans="1:23" s="18" customFormat="1">
      <c r="A60" s="8">
        <v>3</v>
      </c>
      <c r="D60" s="56" t="s">
        <v>50</v>
      </c>
      <c r="E60" s="47" t="str">
        <f t="shared" si="17"/>
        <v>Unmetered water and wastewater customer</v>
      </c>
      <c r="F60" s="61" t="s">
        <v>45</v>
      </c>
      <c r="L60" s="45">
        <f t="shared" si="18"/>
        <v>-1.5922002061007667</v>
      </c>
      <c r="M60" s="45">
        <f t="shared" si="18"/>
        <v>-1.8363604838772538</v>
      </c>
      <c r="N60" s="45">
        <f t="shared" si="18"/>
        <v>-2.0020587743169962</v>
      </c>
      <c r="O60" s="45">
        <f t="shared" si="18"/>
        <v>-0.9445549575608041</v>
      </c>
      <c r="P60" s="45">
        <f t="shared" si="18"/>
        <v>-1.4391888722959401</v>
      </c>
      <c r="Q60" s="22"/>
    </row>
    <row r="61" spans="1:23" s="18" customFormat="1">
      <c r="A61" s="8">
        <v>4</v>
      </c>
      <c r="D61" s="56" t="s">
        <v>50</v>
      </c>
      <c r="E61" s="47" t="str">
        <f t="shared" si="17"/>
        <v>Metered water-only customer</v>
      </c>
      <c r="F61" s="61" t="s">
        <v>45</v>
      </c>
      <c r="L61" s="45">
        <f t="shared" si="18"/>
        <v>0.58068557770514373</v>
      </c>
      <c r="M61" s="45">
        <f t="shared" si="18"/>
        <v>0.62263038270309545</v>
      </c>
      <c r="N61" s="45">
        <f t="shared" si="18"/>
        <v>0.53277797399320503</v>
      </c>
      <c r="O61" s="45">
        <f t="shared" si="18"/>
        <v>0.6523272291687916</v>
      </c>
      <c r="P61" s="45">
        <f t="shared" si="18"/>
        <v>0.5873001052529615</v>
      </c>
    </row>
    <row r="62" spans="1:23" s="18" customFormat="1">
      <c r="A62" s="8">
        <v>5</v>
      </c>
      <c r="D62" s="56" t="s">
        <v>50</v>
      </c>
      <c r="E62" s="47" t="str">
        <f t="shared" si="17"/>
        <v>Metered wastewater-only customer</v>
      </c>
      <c r="F62" s="61" t="s">
        <v>45</v>
      </c>
      <c r="L62" s="45">
        <f t="shared" si="18"/>
        <v>-0.29506160433112316</v>
      </c>
      <c r="M62" s="45">
        <f t="shared" si="18"/>
        <v>0.39620634244071218</v>
      </c>
      <c r="N62" s="45">
        <f t="shared" si="18"/>
        <v>0.82829924753319195</v>
      </c>
      <c r="O62" s="45">
        <f t="shared" si="18"/>
        <v>0.6838380827918964</v>
      </c>
      <c r="P62" s="45">
        <f t="shared" si="18"/>
        <v>0.25640707087628734</v>
      </c>
    </row>
    <row r="63" spans="1:23" s="18" customFormat="1">
      <c r="A63" s="8">
        <v>6</v>
      </c>
      <c r="D63" s="56" t="s">
        <v>50</v>
      </c>
      <c r="E63" s="47" t="str">
        <f t="shared" si="17"/>
        <v>Meterered water and wastewater customer</v>
      </c>
      <c r="F63" s="61" t="s">
        <v>45</v>
      </c>
      <c r="L63" s="45">
        <f t="shared" si="18"/>
        <v>-1.0560462211163575</v>
      </c>
      <c r="M63" s="45">
        <f t="shared" si="18"/>
        <v>-0.21759739941710521</v>
      </c>
      <c r="N63" s="45">
        <f t="shared" si="18"/>
        <v>-1.4552939657827864</v>
      </c>
      <c r="O63" s="45">
        <f t="shared" si="18"/>
        <v>-1.008383719951027</v>
      </c>
      <c r="P63" s="45">
        <f t="shared" si="18"/>
        <v>-0.19542662476209216</v>
      </c>
      <c r="Q63" s="22"/>
    </row>
    <row r="64" spans="1:23" s="18" customFormat="1">
      <c r="D64" s="56" t="s">
        <v>50</v>
      </c>
      <c r="E64" s="14" t="s">
        <v>22</v>
      </c>
      <c r="F64" s="19"/>
      <c r="L64" s="48">
        <f>SUM(L58:L63)</f>
        <v>-1.6564108777940205</v>
      </c>
      <c r="M64" s="48">
        <f t="shared" ref="M64:P64" si="19">SUM(M58:M63)</f>
        <v>-0.33646977138232381</v>
      </c>
      <c r="N64" s="48">
        <f t="shared" si="19"/>
        <v>-1.5124783064929073</v>
      </c>
      <c r="O64" s="48">
        <f t="shared" si="19"/>
        <v>-0.13455017997856933</v>
      </c>
      <c r="P64" s="48">
        <f t="shared" si="19"/>
        <v>-0.1027963855799906</v>
      </c>
      <c r="R64" s="22"/>
      <c r="S64" s="22"/>
      <c r="T64" s="22"/>
      <c r="U64" s="22"/>
      <c r="W64" s="22"/>
    </row>
    <row r="65" spans="1:23" s="18" customFormat="1">
      <c r="D65" s="33"/>
      <c r="E65" s="14"/>
      <c r="F65" s="19"/>
      <c r="L65" s="53"/>
      <c r="M65" s="53"/>
      <c r="N65" s="53"/>
      <c r="O65" s="53"/>
      <c r="P65" s="54"/>
      <c r="R65" s="22"/>
      <c r="S65" s="22"/>
      <c r="T65" s="22"/>
      <c r="U65" s="22"/>
      <c r="W65" s="22"/>
    </row>
    <row r="66" spans="1:23" s="18" customFormat="1">
      <c r="D66" s="56" t="s">
        <v>50</v>
      </c>
      <c r="E66" s="14" t="s">
        <v>80</v>
      </c>
      <c r="F66" s="19"/>
      <c r="L66" s="40"/>
      <c r="M66" s="40"/>
      <c r="N66" s="40"/>
      <c r="O66" s="40"/>
      <c r="P66" s="55">
        <f>SUM(L64:P64)</f>
        <v>-3.7427055212278115</v>
      </c>
      <c r="R66" s="22"/>
      <c r="S66" s="22"/>
      <c r="T66" s="22"/>
      <c r="U66" s="22"/>
      <c r="W66" s="22"/>
    </row>
    <row r="67" spans="1:23" s="18" customFormat="1">
      <c r="D67" s="31"/>
      <c r="E67" s="14"/>
      <c r="F67" s="19"/>
      <c r="L67" s="40"/>
      <c r="M67" s="40"/>
      <c r="N67" s="40"/>
      <c r="O67" s="40"/>
      <c r="P67" s="52"/>
      <c r="R67" s="22"/>
      <c r="S67" s="22"/>
      <c r="T67" s="22"/>
      <c r="U67" s="22"/>
      <c r="W67" s="22"/>
    </row>
    <row r="68" spans="1:23" s="18" customFormat="1">
      <c r="D68" s="51"/>
      <c r="E68" s="14" t="s">
        <v>42</v>
      </c>
      <c r="F68" s="19"/>
      <c r="L68" s="43"/>
      <c r="M68" s="43"/>
      <c r="N68" s="43"/>
      <c r="O68" s="43"/>
      <c r="P68" s="43"/>
      <c r="R68" s="37"/>
      <c r="S68" s="37"/>
      <c r="T68" s="37"/>
      <c r="U68" s="37"/>
      <c r="W68" s="37"/>
    </row>
    <row r="69" spans="1:23" s="18" customFormat="1">
      <c r="A69" s="8">
        <v>1</v>
      </c>
      <c r="D69" s="56" t="s">
        <v>50</v>
      </c>
      <c r="E69" s="47" t="str">
        <f t="shared" ref="E69:E74" si="20">INDEX(Customer.List,A69)</f>
        <v>Unmetered water-only customer</v>
      </c>
      <c r="F69" s="61" t="s">
        <v>45</v>
      </c>
      <c r="L69" s="45">
        <f>SUM(L29,L58)</f>
        <v>0.41744463881722987</v>
      </c>
      <c r="M69" s="45">
        <f t="shared" ref="L69:P74" si="21">SUM(M29,M58)</f>
        <v>0.40069814097675255</v>
      </c>
      <c r="N69" s="45">
        <f t="shared" si="21"/>
        <v>0.38171576441508193</v>
      </c>
      <c r="O69" s="45">
        <f t="shared" si="21"/>
        <v>0.38977503997119611</v>
      </c>
      <c r="P69" s="45">
        <f t="shared" si="21"/>
        <v>0.39304007184628387</v>
      </c>
    </row>
    <row r="70" spans="1:23" s="18" customFormat="1">
      <c r="A70" s="8">
        <v>2</v>
      </c>
      <c r="D70" s="56" t="s">
        <v>50</v>
      </c>
      <c r="E70" s="47" t="str">
        <f t="shared" si="20"/>
        <v>Unmetered wastewater-only customer</v>
      </c>
      <c r="F70" s="61" t="s">
        <v>45</v>
      </c>
      <c r="L70" s="45">
        <f t="shared" si="21"/>
        <v>0.36864169364988186</v>
      </c>
      <c r="M70" s="45">
        <f t="shared" si="21"/>
        <v>0.3144630097323291</v>
      </c>
      <c r="N70" s="45">
        <f t="shared" si="21"/>
        <v>0.2915878892902144</v>
      </c>
      <c r="O70" s="45">
        <f t="shared" si="21"/>
        <v>0.29226722366729352</v>
      </c>
      <c r="P70" s="45">
        <f t="shared" si="21"/>
        <v>0.29507186350250891</v>
      </c>
    </row>
    <row r="71" spans="1:23" s="18" customFormat="1">
      <c r="A71" s="8">
        <v>3</v>
      </c>
      <c r="D71" s="56" t="s">
        <v>50</v>
      </c>
      <c r="E71" s="47" t="str">
        <f t="shared" si="20"/>
        <v>Unmetered water and wastewater customer</v>
      </c>
      <c r="F71" s="61" t="s">
        <v>45</v>
      </c>
      <c r="L71" s="45">
        <f t="shared" si="21"/>
        <v>-1.6217240243633841</v>
      </c>
      <c r="M71" s="45">
        <f t="shared" si="21"/>
        <v>-1.9517629810275117</v>
      </c>
      <c r="N71" s="45">
        <f t="shared" si="21"/>
        <v>-2.0749428783441792</v>
      </c>
      <c r="O71" s="45">
        <f t="shared" si="21"/>
        <v>-1.4172539480679716</v>
      </c>
      <c r="P71" s="45">
        <f t="shared" si="21"/>
        <v>-1.4391888722959401</v>
      </c>
    </row>
    <row r="72" spans="1:23" s="18" customFormat="1">
      <c r="A72" s="8">
        <v>4</v>
      </c>
      <c r="D72" s="56" t="s">
        <v>50</v>
      </c>
      <c r="E72" s="47" t="str">
        <f t="shared" si="20"/>
        <v>Metered water-only customer</v>
      </c>
      <c r="F72" s="61" t="s">
        <v>45</v>
      </c>
      <c r="L72" s="45">
        <f t="shared" si="21"/>
        <v>0.53442487154367013</v>
      </c>
      <c r="M72" s="45">
        <f t="shared" si="21"/>
        <v>0.57414686746772992</v>
      </c>
      <c r="N72" s="45">
        <f t="shared" si="21"/>
        <v>0.54988031245796987</v>
      </c>
      <c r="O72" s="45">
        <f t="shared" si="21"/>
        <v>0.5763303138632172</v>
      </c>
      <c r="P72" s="45">
        <f t="shared" si="21"/>
        <v>0.5873001052529615</v>
      </c>
      <c r="U72" s="30"/>
      <c r="W72" s="30"/>
    </row>
    <row r="73" spans="1:23" s="18" customFormat="1">
      <c r="A73" s="8">
        <v>5</v>
      </c>
      <c r="D73" s="56" t="s">
        <v>50</v>
      </c>
      <c r="E73" s="47" t="str">
        <f t="shared" si="20"/>
        <v>Metered wastewater-only customer</v>
      </c>
      <c r="F73" s="61" t="s">
        <v>45</v>
      </c>
      <c r="L73" s="45">
        <f t="shared" si="21"/>
        <v>-0.30130101660519215</v>
      </c>
      <c r="M73" s="45">
        <f t="shared" si="21"/>
        <v>0.43020255947042063</v>
      </c>
      <c r="N73" s="45">
        <f t="shared" si="21"/>
        <v>0.47224313992613343</v>
      </c>
      <c r="O73" s="45">
        <f t="shared" si="21"/>
        <v>0.25457140872272005</v>
      </c>
      <c r="P73" s="45">
        <f t="shared" si="21"/>
        <v>0.25640707087628734</v>
      </c>
    </row>
    <row r="74" spans="1:23" s="18" customFormat="1">
      <c r="A74" s="8">
        <v>6</v>
      </c>
      <c r="D74" s="56" t="s">
        <v>50</v>
      </c>
      <c r="E74" s="47" t="str">
        <f t="shared" si="20"/>
        <v>Meterered water and wastewater customer</v>
      </c>
      <c r="F74" s="61" t="s">
        <v>45</v>
      </c>
      <c r="L74" s="45">
        <f t="shared" si="21"/>
        <v>-1.0234298294321957</v>
      </c>
      <c r="M74" s="45">
        <f t="shared" si="21"/>
        <v>7.8968054482516759E-2</v>
      </c>
      <c r="N74" s="45">
        <f t="shared" si="21"/>
        <v>-0.95218611396965225</v>
      </c>
      <c r="O74" s="45">
        <f t="shared" si="21"/>
        <v>-0.1863096133781813</v>
      </c>
      <c r="P74" s="45">
        <f t="shared" si="21"/>
        <v>-0.19542662476209216</v>
      </c>
    </row>
    <row r="75" spans="1:23" s="18" customFormat="1">
      <c r="D75" s="56" t="s">
        <v>50</v>
      </c>
      <c r="E75" s="14" t="s">
        <v>22</v>
      </c>
      <c r="F75" s="19"/>
      <c r="L75" s="285">
        <f>SUM(L69:L74)</f>
        <v>-1.6259436663899902</v>
      </c>
      <c r="M75" s="285">
        <f t="shared" ref="M75:P75" si="22">SUM(M69:M74)</f>
        <v>-0.15328434889776277</v>
      </c>
      <c r="N75" s="285">
        <f t="shared" si="22"/>
        <v>-1.3317018862244319</v>
      </c>
      <c r="O75" s="285">
        <f t="shared" si="22"/>
        <v>-9.0619575221725979E-2</v>
      </c>
      <c r="P75" s="285">
        <f t="shared" si="22"/>
        <v>-0.1027963855799906</v>
      </c>
      <c r="R75" s="22"/>
      <c r="S75" s="22"/>
      <c r="T75" s="22"/>
      <c r="U75" s="22"/>
      <c r="W75" s="22"/>
    </row>
    <row r="76" spans="1:23" s="18" customFormat="1">
      <c r="D76" s="31"/>
      <c r="E76" s="14"/>
      <c r="F76" s="19"/>
      <c r="L76" s="40"/>
      <c r="M76" s="40"/>
      <c r="N76" s="40"/>
      <c r="O76" s="40"/>
      <c r="P76" s="40"/>
      <c r="Q76" s="22"/>
      <c r="R76" s="22"/>
      <c r="S76" s="22"/>
      <c r="T76" s="22"/>
      <c r="U76" s="22"/>
      <c r="W76" s="22"/>
    </row>
    <row r="77" spans="1:23" s="18" customFormat="1">
      <c r="D77" s="56" t="s">
        <v>50</v>
      </c>
      <c r="E77" s="14" t="s">
        <v>48</v>
      </c>
      <c r="F77" s="19"/>
      <c r="L77" s="40"/>
      <c r="M77" s="40"/>
      <c r="N77" s="40"/>
      <c r="O77" s="40"/>
      <c r="P77" s="55">
        <f>SUM(L75:P75)</f>
        <v>-3.3043458623139017</v>
      </c>
      <c r="Q77" s="22"/>
      <c r="R77" s="22"/>
      <c r="S77" s="22"/>
      <c r="T77" s="22"/>
      <c r="U77" s="22"/>
      <c r="W77" s="22"/>
    </row>
    <row r="78" spans="1:23" s="18" customFormat="1">
      <c r="D78" s="31"/>
      <c r="E78" s="14"/>
      <c r="F78" s="19"/>
      <c r="L78" s="40"/>
      <c r="M78" s="40"/>
      <c r="N78" s="40"/>
      <c r="O78" s="40"/>
      <c r="P78" s="65"/>
      <c r="Q78" s="22"/>
      <c r="R78" s="22"/>
      <c r="S78" s="22"/>
      <c r="T78" s="22"/>
      <c r="U78" s="22"/>
      <c r="W78" s="22"/>
    </row>
    <row r="79" spans="1:23" s="18" customFormat="1">
      <c r="D79" s="31"/>
      <c r="E79" s="14" t="s">
        <v>51</v>
      </c>
      <c r="F79" s="19"/>
      <c r="L79" s="40"/>
      <c r="M79" s="40"/>
      <c r="N79" s="40"/>
      <c r="O79" s="40"/>
      <c r="P79" s="65"/>
      <c r="Q79" s="22"/>
      <c r="R79" s="22"/>
      <c r="S79" s="22"/>
      <c r="T79" s="22"/>
      <c r="U79" s="22"/>
      <c r="W79" s="22"/>
    </row>
    <row r="80" spans="1:23" s="18" customFormat="1">
      <c r="A80" s="85"/>
      <c r="B80" s="85"/>
      <c r="C80" s="85"/>
      <c r="D80" s="56" t="s">
        <v>50</v>
      </c>
      <c r="E80" s="68" t="s">
        <v>58</v>
      </c>
      <c r="F80" s="19" t="s">
        <v>45</v>
      </c>
      <c r="G80" s="68"/>
      <c r="H80" s="68"/>
      <c r="I80" s="68"/>
      <c r="J80" s="68"/>
      <c r="K80" s="70"/>
      <c r="L80" s="79">
        <f>0-L64</f>
        <v>1.6564108777940205</v>
      </c>
      <c r="M80" s="79">
        <f t="shared" ref="M80:P80" si="23">0-M64</f>
        <v>0.33646977138232381</v>
      </c>
      <c r="N80" s="79">
        <f t="shared" si="23"/>
        <v>1.5124783064929073</v>
      </c>
      <c r="O80" s="79">
        <f t="shared" si="23"/>
        <v>0.13455017997856933</v>
      </c>
      <c r="P80" s="79">
        <f t="shared" si="23"/>
        <v>0.1027963855799906</v>
      </c>
      <c r="Q80" s="73"/>
      <c r="R80" s="22"/>
      <c r="S80" s="22"/>
      <c r="T80" s="22"/>
      <c r="U80" s="22"/>
      <c r="W80" s="42">
        <f>SUM(L80:P80)</f>
        <v>3.7427055212278115</v>
      </c>
    </row>
    <row r="81" spans="1:24" s="18" customFormat="1">
      <c r="A81" s="85"/>
      <c r="B81" s="85"/>
      <c r="C81" s="85"/>
      <c r="D81" s="56" t="s">
        <v>55</v>
      </c>
      <c r="E81" s="68" t="s">
        <v>59</v>
      </c>
      <c r="F81" s="19"/>
      <c r="G81" s="68"/>
      <c r="H81" s="68"/>
      <c r="I81" s="70"/>
      <c r="J81" s="70"/>
      <c r="K81" s="70"/>
      <c r="L81" s="79"/>
      <c r="M81" s="79"/>
      <c r="N81" s="79"/>
      <c r="O81" s="79"/>
      <c r="P81" s="79"/>
      <c r="Q81" s="22"/>
      <c r="R81" s="22"/>
      <c r="S81" s="22"/>
      <c r="T81" s="22"/>
      <c r="U81" s="22"/>
      <c r="W81" s="80">
        <f>IF(SUM(W35+W46)=0,0,W80/(W35+W46))</f>
        <v>1.1920862153198878E-2</v>
      </c>
    </row>
    <row r="82" spans="1:24" s="18" customFormat="1">
      <c r="A82" s="85"/>
      <c r="B82" s="85"/>
      <c r="C82" s="85"/>
      <c r="D82" s="69" t="s">
        <v>54</v>
      </c>
      <c r="E82" s="66" t="s">
        <v>61</v>
      </c>
      <c r="F82" s="19"/>
      <c r="G82" s="68"/>
      <c r="H82" s="68"/>
      <c r="I82" s="68"/>
      <c r="J82" s="68"/>
      <c r="K82" s="70"/>
      <c r="L82" s="40"/>
      <c r="M82" s="79"/>
      <c r="N82" s="79"/>
      <c r="O82" s="79"/>
      <c r="P82" s="79"/>
      <c r="Q82" s="22"/>
      <c r="R82" s="22"/>
      <c r="S82" s="22"/>
      <c r="T82" s="22"/>
      <c r="U82" s="22"/>
      <c r="W82" s="71" t="b">
        <f>ABS(W81)&gt;Materiality.Threshold</f>
        <v>0</v>
      </c>
    </row>
    <row r="83" spans="1:24" s="18" customFormat="1">
      <c r="A83" s="85"/>
      <c r="B83" s="85"/>
      <c r="C83" s="85"/>
      <c r="D83" s="31"/>
      <c r="E83" s="14"/>
      <c r="F83" s="19"/>
      <c r="L83" s="40"/>
      <c r="M83" s="40"/>
      <c r="N83" s="40"/>
      <c r="O83" s="40"/>
      <c r="P83" s="65"/>
      <c r="Q83" s="22"/>
      <c r="R83" s="22"/>
      <c r="S83" s="22"/>
      <c r="T83" s="22"/>
      <c r="U83" s="22"/>
      <c r="W83" s="22"/>
    </row>
    <row r="84" spans="1:24" s="18" customFormat="1">
      <c r="A84" s="85"/>
      <c r="B84" s="85"/>
      <c r="C84" s="85"/>
      <c r="D84" s="31"/>
      <c r="E84" s="14" t="s">
        <v>52</v>
      </c>
      <c r="F84" s="19"/>
      <c r="L84" s="40"/>
      <c r="M84" s="40"/>
      <c r="N84" s="40"/>
      <c r="O84" s="40"/>
      <c r="P84" s="40"/>
      <c r="Q84" s="22"/>
      <c r="R84" s="22"/>
      <c r="S84" s="22"/>
      <c r="T84" s="22"/>
      <c r="U84" s="22"/>
      <c r="W84" s="22"/>
    </row>
    <row r="85" spans="1:24" s="18" customFormat="1">
      <c r="A85" s="85"/>
      <c r="B85" s="85"/>
      <c r="C85" s="85"/>
      <c r="D85" s="31"/>
      <c r="E85" s="14"/>
      <c r="F85" s="19"/>
      <c r="L85" s="40"/>
      <c r="M85" s="40"/>
      <c r="N85" s="40"/>
      <c r="O85" s="40"/>
      <c r="P85" s="84"/>
      <c r="Q85" s="22"/>
      <c r="R85" s="22"/>
      <c r="S85" s="22"/>
      <c r="T85" s="22"/>
      <c r="U85" s="22"/>
      <c r="W85" s="22"/>
    </row>
    <row r="86" spans="1:24" s="18" customFormat="1">
      <c r="A86" s="8">
        <v>1</v>
      </c>
      <c r="B86" s="85"/>
      <c r="C86" s="85"/>
      <c r="D86" s="56" t="s">
        <v>50</v>
      </c>
      <c r="E86" s="66" t="s">
        <v>64</v>
      </c>
      <c r="F86" s="19" t="s">
        <v>45</v>
      </c>
      <c r="H86"/>
      <c r="I86"/>
      <c r="J86"/>
      <c r="K86"/>
      <c r="L86" s="79">
        <f>INDEX($L$75:$P$75,1,$A86)</f>
        <v>-1.6259436663899902</v>
      </c>
      <c r="M86" s="79">
        <f>L86*(1+Discount.Rate)</f>
        <v>-1.6867539595129759</v>
      </c>
      <c r="N86" s="79">
        <f>M86*(1+Discount.Rate)</f>
        <v>-1.7498385575987614</v>
      </c>
      <c r="O86" s="79">
        <f>N86*(1+Discount.Rate)</f>
        <v>-1.8152825196529552</v>
      </c>
      <c r="P86" s="79">
        <f>O86*(1+Discount.Rate)</f>
        <v>-1.883174085887976</v>
      </c>
      <c r="R86" s="22"/>
      <c r="S86" s="22"/>
      <c r="T86" s="22"/>
      <c r="U86" s="22"/>
      <c r="W86" s="22"/>
    </row>
    <row r="87" spans="1:24" s="18" customFormat="1">
      <c r="A87" s="8">
        <v>2</v>
      </c>
      <c r="B87" s="85"/>
      <c r="C87" s="85"/>
      <c r="D87" s="56" t="s">
        <v>50</v>
      </c>
      <c r="E87" s="66" t="s">
        <v>67</v>
      </c>
      <c r="F87" s="19" t="s">
        <v>45</v>
      </c>
      <c r="H87"/>
      <c r="I87"/>
      <c r="J87"/>
      <c r="K87"/>
      <c r="L87" s="79"/>
      <c r="M87" s="79">
        <f>INDEX($L$75:$P$75,1,$A87)</f>
        <v>-0.15328434889776277</v>
      </c>
      <c r="N87" s="79">
        <f>M87*(1+Discount.Rate)</f>
        <v>-0.1590171835465391</v>
      </c>
      <c r="O87" s="79">
        <f>N87*(1+Discount.Rate)</f>
        <v>-0.16496442621117968</v>
      </c>
      <c r="P87" s="79">
        <f>O87*(1+Discount.Rate)</f>
        <v>-0.17113409575147781</v>
      </c>
      <c r="R87" s="22"/>
      <c r="S87" s="22"/>
      <c r="T87" s="22"/>
      <c r="U87" s="22"/>
      <c r="W87" s="22"/>
    </row>
    <row r="88" spans="1:24" s="18" customFormat="1">
      <c r="A88" s="8">
        <v>3</v>
      </c>
      <c r="B88" s="85"/>
      <c r="C88" s="85"/>
      <c r="D88" s="56" t="s">
        <v>50</v>
      </c>
      <c r="E88" s="66" t="s">
        <v>65</v>
      </c>
      <c r="F88" s="19" t="s">
        <v>45</v>
      </c>
      <c r="H88"/>
      <c r="I88"/>
      <c r="J88"/>
      <c r="K88"/>
      <c r="L88" s="79"/>
      <c r="M88" s="79"/>
      <c r="N88" s="79">
        <f>INDEX($L$75:$P$75,1,$A88)</f>
        <v>-1.3317018862244319</v>
      </c>
      <c r="O88" s="79">
        <f>N88*(1+Discount.Rate)</f>
        <v>-1.3815075367692258</v>
      </c>
      <c r="P88" s="79">
        <f>O88*(1+Discount.Rate)</f>
        <v>-1.4331759186443949</v>
      </c>
      <c r="R88" s="22"/>
      <c r="S88" s="22"/>
      <c r="T88" s="22"/>
      <c r="U88" s="22"/>
      <c r="W88" s="22"/>
    </row>
    <row r="89" spans="1:24" s="18" customFormat="1">
      <c r="A89" s="8">
        <v>4</v>
      </c>
      <c r="B89" s="85"/>
      <c r="C89" s="85"/>
      <c r="D89" s="56" t="s">
        <v>50</v>
      </c>
      <c r="E89" s="66" t="s">
        <v>66</v>
      </c>
      <c r="F89" s="19" t="s">
        <v>45</v>
      </c>
      <c r="H89"/>
      <c r="I89"/>
      <c r="J89"/>
      <c r="K89"/>
      <c r="L89" s="79"/>
      <c r="M89" s="79"/>
      <c r="N89" s="79"/>
      <c r="O89" s="79">
        <f>INDEX($L$75:$P$75,1,$A89)</f>
        <v>-9.0619575221725979E-2</v>
      </c>
      <c r="P89" s="79">
        <f>O89*(1+Discount.Rate)</f>
        <v>-9.4008747335018544E-2</v>
      </c>
      <c r="R89" s="22"/>
      <c r="S89" s="22"/>
      <c r="T89" s="22"/>
      <c r="U89" s="22"/>
      <c r="W89" s="22"/>
    </row>
    <row r="90" spans="1:24" s="18" customFormat="1">
      <c r="A90" s="8">
        <v>5</v>
      </c>
      <c r="B90" s="85"/>
      <c r="C90" s="85"/>
      <c r="D90" s="56" t="s">
        <v>50</v>
      </c>
      <c r="E90" s="66" t="s">
        <v>68</v>
      </c>
      <c r="F90" s="19" t="s">
        <v>45</v>
      </c>
      <c r="H90"/>
      <c r="I90"/>
      <c r="J90"/>
      <c r="K90"/>
      <c r="L90" s="79"/>
      <c r="M90" s="79"/>
      <c r="N90" s="79"/>
      <c r="O90" s="79"/>
      <c r="P90" s="79">
        <f>INDEX($L$75:$P$75,1,$A90)</f>
        <v>-0.1027963855799906</v>
      </c>
      <c r="R90" s="22"/>
      <c r="S90" s="22"/>
      <c r="T90" s="22"/>
      <c r="U90" s="22"/>
      <c r="W90" s="22"/>
    </row>
    <row r="91" spans="1:24" s="18" customFormat="1">
      <c r="A91" s="56"/>
      <c r="B91" s="86"/>
      <c r="C91" s="86"/>
      <c r="D91" s="56"/>
      <c r="E91" s="66"/>
      <c r="F91" s="19"/>
      <c r="H91"/>
      <c r="I91"/>
      <c r="J91"/>
      <c r="K91"/>
      <c r="L91" s="73"/>
      <c r="M91" s="73"/>
      <c r="N91" s="73"/>
      <c r="O91" s="73"/>
      <c r="P91" s="73"/>
      <c r="R91" s="22"/>
      <c r="S91" s="22"/>
      <c r="T91" s="22"/>
      <c r="U91" s="22"/>
      <c r="W91" s="22"/>
    </row>
    <row r="92" spans="1:24" s="18" customFormat="1">
      <c r="A92" s="85"/>
      <c r="B92" s="85"/>
      <c r="C92" s="85"/>
      <c r="D92" s="56" t="s">
        <v>50</v>
      </c>
      <c r="E92" s="78" t="s">
        <v>72</v>
      </c>
      <c r="F92" s="19" t="s">
        <v>45</v>
      </c>
      <c r="H92"/>
      <c r="I92"/>
      <c r="J92"/>
      <c r="K92"/>
      <c r="L92" s="73"/>
      <c r="M92" s="73"/>
      <c r="N92" s="73"/>
      <c r="O92" s="73"/>
      <c r="P92" s="55">
        <f>SUM(P86:P90)</f>
        <v>-3.6842892331988581</v>
      </c>
      <c r="R92" s="22"/>
      <c r="S92" s="22"/>
      <c r="T92" s="22"/>
      <c r="U92" s="22"/>
      <c r="W92" s="22"/>
    </row>
    <row r="93" spans="1:24" s="18" customFormat="1">
      <c r="A93" s="85"/>
      <c r="B93" s="85"/>
      <c r="C93" s="85"/>
      <c r="D93"/>
      <c r="E93" s="66"/>
      <c r="F93" s="59"/>
      <c r="H93"/>
      <c r="I93"/>
      <c r="J93"/>
      <c r="K93"/>
      <c r="L93"/>
      <c r="M93"/>
      <c r="N93"/>
      <c r="O93"/>
      <c r="P93"/>
      <c r="R93" s="22"/>
      <c r="S93" s="22"/>
      <c r="T93" s="22"/>
      <c r="U93" s="22"/>
      <c r="W93" s="22"/>
    </row>
    <row r="94" spans="1:24" s="18" customFormat="1">
      <c r="A94" s="85"/>
      <c r="B94" s="85"/>
      <c r="C94" s="85"/>
      <c r="D94" s="56" t="s">
        <v>50</v>
      </c>
      <c r="E94" s="67" t="s">
        <v>53</v>
      </c>
      <c r="F94" s="19" t="s">
        <v>45</v>
      </c>
      <c r="H94"/>
      <c r="I94"/>
      <c r="J94"/>
      <c r="K94"/>
      <c r="L94"/>
      <c r="M94"/>
      <c r="N94"/>
      <c r="O94"/>
      <c r="P94" s="286">
        <f>IF(W82,P92,P77)</f>
        <v>-3.3043458623139017</v>
      </c>
      <c r="R94" s="22"/>
      <c r="S94" s="22"/>
      <c r="T94" s="22"/>
      <c r="U94" s="22"/>
      <c r="W94" s="22"/>
    </row>
    <row r="95" spans="1:24" s="18" customFormat="1" ht="13.5" thickBot="1">
      <c r="D95" s="31"/>
      <c r="E95" s="14"/>
      <c r="F95" s="19"/>
      <c r="L95" s="40"/>
      <c r="M95" s="40"/>
      <c r="N95" s="40"/>
      <c r="O95" s="40"/>
      <c r="P95" s="40"/>
      <c r="Q95" s="22"/>
      <c r="R95" s="22"/>
      <c r="S95" s="22"/>
      <c r="T95" s="22"/>
      <c r="U95" s="22"/>
      <c r="W95" s="22"/>
    </row>
    <row r="96" spans="1:24" s="18" customFormat="1" ht="13.5" thickBot="1">
      <c r="A96" s="50" t="s">
        <v>19</v>
      </c>
      <c r="B96" s="49"/>
      <c r="C96" s="49"/>
      <c r="D96" s="57"/>
      <c r="E96" s="49"/>
      <c r="F96" s="62"/>
      <c r="G96" s="49"/>
      <c r="H96" s="49"/>
      <c r="I96" s="49"/>
      <c r="J96" s="49"/>
      <c r="K96" s="49"/>
      <c r="L96" s="49"/>
      <c r="M96" s="49"/>
      <c r="N96" s="49"/>
      <c r="O96" s="49"/>
      <c r="P96" s="49"/>
      <c r="Q96" s="49"/>
      <c r="R96" s="49"/>
      <c r="S96" s="49"/>
      <c r="T96" s="49"/>
      <c r="U96" s="49"/>
      <c r="V96" s="49"/>
      <c r="W96" s="49"/>
      <c r="X96" s="49"/>
    </row>
    <row r="97" spans="6:6" s="18" customFormat="1">
      <c r="F97" s="19"/>
    </row>
    <row r="98" spans="6:6" s="18" customFormat="1" hidden="1">
      <c r="F98" s="19"/>
    </row>
    <row r="99" spans="6:6" s="18" customFormat="1" hidden="1">
      <c r="F99" s="19"/>
    </row>
    <row r="100" spans="6:6" hidden="1"/>
    <row r="101" spans="6:6" hidden="1"/>
    <row r="102" spans="6:6" hidden="1"/>
    <row r="103" spans="6:6" hidden="1"/>
    <row r="104" spans="6:6" hidden="1"/>
    <row r="105" spans="6:6" hidden="1"/>
    <row r="106" spans="6:6" hidden="1"/>
    <row r="107" spans="6:6" hidden="1"/>
    <row r="108" spans="6:6" hidden="1"/>
    <row r="109" spans="6:6" hidden="1"/>
    <row r="110" spans="6:6" hidden="1"/>
    <row r="111" spans="6:6" hidden="1"/>
    <row r="112" spans="6:6"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sheetData>
  <conditionalFormatting sqref="W82">
    <cfRule type="cellIs" dxfId="9" priority="1" operator="equal">
      <formula>TRUE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W24"/>
  <sheetViews>
    <sheetView showGridLines="0" zoomScale="75" zoomScaleNormal="75" workbookViewId="0">
      <pane xSplit="8" ySplit="7" topLeftCell="I8" activePane="bottomRight" state="frozen"/>
      <selection activeCell="M38" sqref="M38"/>
      <selection pane="topRight" activeCell="M38" sqref="M38"/>
      <selection pane="bottomLeft" activeCell="M38" sqref="M38"/>
      <selection pane="bottomRight" activeCell="M38" sqref="M38"/>
    </sheetView>
  </sheetViews>
  <sheetFormatPr defaultColWidth="0" defaultRowHeight="12.75" zeroHeight="1"/>
  <cols>
    <col min="1" max="3" width="2.7109375" style="3" customWidth="1"/>
    <col min="4" max="4" width="9.7109375" style="3" customWidth="1"/>
    <col min="5" max="5" width="40" style="3" bestFit="1" customWidth="1"/>
    <col min="6" max="8" width="2.7109375" style="3" customWidth="1"/>
    <col min="9" max="21" width="9.7109375" style="3" customWidth="1"/>
    <col min="22" max="23" width="9.140625" style="3" customWidth="1"/>
    <col min="24" max="16384" width="0" style="3" hidden="1"/>
  </cols>
  <sheetData>
    <row r="1" spans="1:23" ht="33.75">
      <c r="A1" s="1"/>
      <c r="B1" s="1"/>
      <c r="C1" s="1"/>
      <c r="D1" s="29" t="s">
        <v>15</v>
      </c>
      <c r="E1" s="29"/>
      <c r="F1" s="1"/>
      <c r="G1" s="1"/>
      <c r="H1" s="1"/>
      <c r="I1" s="1"/>
      <c r="J1" s="1"/>
      <c r="K1" s="1"/>
      <c r="L1" s="1"/>
      <c r="M1" s="1"/>
      <c r="N1" s="1"/>
      <c r="O1" s="1"/>
      <c r="P1" s="1"/>
      <c r="Q1" s="1"/>
      <c r="R1" s="1"/>
      <c r="S1" s="1"/>
      <c r="T1" s="1"/>
      <c r="U1" s="1"/>
      <c r="V1" s="1"/>
      <c r="W1" s="1"/>
    </row>
    <row r="2" spans="1:23" ht="15">
      <c r="A2" s="2"/>
      <c r="B2" s="2"/>
      <c r="C2" s="2"/>
      <c r="D2" s="2"/>
      <c r="E2" s="2"/>
      <c r="H2" s="2"/>
      <c r="I2" s="2"/>
      <c r="J2" s="2"/>
      <c r="K2" s="2"/>
      <c r="L2" s="2"/>
      <c r="O2" s="2"/>
      <c r="P2" s="2"/>
      <c r="Q2" s="2"/>
      <c r="R2" s="2"/>
      <c r="S2" s="2"/>
      <c r="T2" s="2"/>
      <c r="U2" s="2"/>
    </row>
    <row r="3" spans="1:23">
      <c r="E3" s="3" t="s">
        <v>11</v>
      </c>
      <c r="I3" s="4" t="s">
        <v>13</v>
      </c>
      <c r="J3" s="4" t="s">
        <v>14</v>
      </c>
      <c r="K3" s="4" t="s">
        <v>0</v>
      </c>
      <c r="L3" s="5" t="s">
        <v>1</v>
      </c>
      <c r="M3" s="5" t="s">
        <v>2</v>
      </c>
      <c r="N3" s="5" t="s">
        <v>3</v>
      </c>
      <c r="O3" s="5" t="s">
        <v>4</v>
      </c>
      <c r="P3" s="5" t="s">
        <v>5</v>
      </c>
      <c r="Q3" s="4" t="s">
        <v>6</v>
      </c>
      <c r="R3" s="4" t="s">
        <v>7</v>
      </c>
      <c r="S3" s="4" t="s">
        <v>8</v>
      </c>
      <c r="T3" s="4" t="s">
        <v>9</v>
      </c>
      <c r="U3" s="4" t="s">
        <v>10</v>
      </c>
      <c r="V3" s="25" t="s">
        <v>16</v>
      </c>
    </row>
    <row r="4" spans="1:23">
      <c r="I4" s="18"/>
      <c r="J4" s="18"/>
      <c r="K4" s="18"/>
      <c r="V4" s="25"/>
    </row>
    <row r="5" spans="1:23">
      <c r="E5" s="24" t="s">
        <v>18</v>
      </c>
      <c r="I5" s="26">
        <v>2012</v>
      </c>
      <c r="J5" s="26">
        <v>2013</v>
      </c>
      <c r="K5" s="26">
        <v>2014</v>
      </c>
      <c r="L5" s="26">
        <v>2015</v>
      </c>
      <c r="M5" s="26">
        <v>2016</v>
      </c>
      <c r="N5" s="26">
        <v>2017</v>
      </c>
      <c r="O5" s="26">
        <v>2018</v>
      </c>
      <c r="P5" s="26">
        <v>2019</v>
      </c>
      <c r="Q5" s="26">
        <v>2020</v>
      </c>
      <c r="R5" s="26">
        <v>2021</v>
      </c>
      <c r="S5" s="26">
        <v>2022</v>
      </c>
      <c r="T5" s="26">
        <v>2023</v>
      </c>
      <c r="U5" s="26">
        <v>2024</v>
      </c>
      <c r="V5" s="25" t="s">
        <v>17</v>
      </c>
    </row>
    <row r="6" spans="1:23">
      <c r="E6" s="3" t="s">
        <v>12</v>
      </c>
      <c r="K6" s="7"/>
      <c r="L6" s="8">
        <v>1</v>
      </c>
      <c r="M6" s="8">
        <v>2</v>
      </c>
      <c r="N6" s="8">
        <v>3</v>
      </c>
      <c r="O6" s="8">
        <v>4</v>
      </c>
      <c r="P6" s="8">
        <v>5</v>
      </c>
      <c r="Q6" s="8">
        <v>6</v>
      </c>
      <c r="R6" s="8">
        <v>7</v>
      </c>
      <c r="S6" s="8">
        <v>8</v>
      </c>
      <c r="T6" s="8">
        <v>9</v>
      </c>
      <c r="U6" s="8">
        <v>10</v>
      </c>
    </row>
    <row r="7" spans="1:23"/>
    <row r="8" spans="1:23" s="18" customFormat="1"/>
    <row r="9" spans="1:23" s="12" customFormat="1" ht="15">
      <c r="A9" s="9"/>
      <c r="B9" s="13"/>
      <c r="C9" s="13"/>
      <c r="D9" s="11"/>
      <c r="E9" s="10" t="s">
        <v>20</v>
      </c>
      <c r="F9" s="11"/>
      <c r="G9" s="11"/>
      <c r="H9" s="11"/>
      <c r="I9" s="11"/>
      <c r="J9" s="11"/>
      <c r="K9" s="11"/>
      <c r="L9" s="11"/>
      <c r="M9" s="11"/>
      <c r="N9" s="11"/>
      <c r="O9" s="11"/>
      <c r="P9" s="11"/>
      <c r="Q9" s="11"/>
      <c r="R9" s="11"/>
      <c r="S9" s="11"/>
      <c r="T9" s="11"/>
      <c r="U9" s="11"/>
      <c r="V9" s="11"/>
      <c r="W9" s="11"/>
    </row>
    <row r="10" spans="1:23"/>
    <row r="11" spans="1:23">
      <c r="E11" s="6" t="s">
        <v>23</v>
      </c>
      <c r="U11" s="17"/>
    </row>
    <row r="12" spans="1:23">
      <c r="E12" s="46" t="s">
        <v>35</v>
      </c>
    </row>
    <row r="13" spans="1:23">
      <c r="E13" s="46" t="s">
        <v>34</v>
      </c>
    </row>
    <row r="14" spans="1:23">
      <c r="E14" s="46" t="s">
        <v>25</v>
      </c>
    </row>
    <row r="15" spans="1:23">
      <c r="E15" s="46" t="s">
        <v>36</v>
      </c>
    </row>
    <row r="16" spans="1:23">
      <c r="E16" s="46" t="s">
        <v>37</v>
      </c>
    </row>
    <row r="17" spans="1:23">
      <c r="E17" s="46" t="s">
        <v>38</v>
      </c>
    </row>
    <row r="18" spans="1:23">
      <c r="E18" s="16" t="s">
        <v>33</v>
      </c>
    </row>
    <row r="19" spans="1:23" ht="13.5" thickBot="1">
      <c r="E19" s="16"/>
    </row>
    <row r="20" spans="1:23" ht="13.5" thickBot="1">
      <c r="A20" s="20" t="s">
        <v>19</v>
      </c>
      <c r="B20" s="21"/>
      <c r="C20" s="21"/>
      <c r="D20" s="21"/>
      <c r="E20" s="21"/>
      <c r="F20" s="21"/>
      <c r="G20" s="21"/>
      <c r="H20" s="21"/>
      <c r="I20" s="21"/>
      <c r="J20" s="21"/>
      <c r="K20" s="21"/>
      <c r="L20" s="21"/>
      <c r="M20" s="21"/>
      <c r="N20" s="21"/>
      <c r="O20" s="21"/>
      <c r="P20" s="21"/>
      <c r="Q20" s="21"/>
      <c r="R20" s="21"/>
      <c r="S20" s="21"/>
      <c r="T20" s="21"/>
      <c r="U20" s="21"/>
      <c r="V20" s="21"/>
      <c r="W20" s="21"/>
    </row>
    <row r="21" spans="1:23"/>
    <row r="22" spans="1:23" hidden="1"/>
    <row r="23" spans="1:23" hidden="1"/>
    <row r="24" spans="1:23" hidden="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M38" sqref="M38"/>
    </sheetView>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01"/>
  <sheetViews>
    <sheetView tabSelected="1" workbookViewId="0">
      <selection activeCell="C57" sqref="C57"/>
    </sheetView>
  </sheetViews>
  <sheetFormatPr defaultColWidth="0" defaultRowHeight="12.75" zeroHeight="1"/>
  <cols>
    <col min="1" max="1" width="1.85546875" style="95" customWidth="1"/>
    <col min="2" max="2" width="7.5703125" style="95" customWidth="1"/>
    <col min="3" max="3" width="66.42578125" style="95" customWidth="1"/>
    <col min="4" max="4" width="13.85546875" style="95" bestFit="1" customWidth="1"/>
    <col min="5" max="6" width="6.42578125" style="95" customWidth="1"/>
    <col min="7" max="7" width="23" style="95" bestFit="1" customWidth="1"/>
    <col min="8" max="13" width="11" style="95" customWidth="1"/>
    <col min="14" max="14" width="3" style="95" customWidth="1"/>
    <col min="15" max="15" width="62.42578125" style="95" bestFit="1" customWidth="1"/>
    <col min="16" max="16" width="20.5703125" style="95" bestFit="1" customWidth="1"/>
    <col min="17" max="17" width="3" style="95" customWidth="1"/>
    <col min="18" max="18" width="24.7109375" style="92" customWidth="1"/>
    <col min="19" max="19" width="3.42578125" style="92" customWidth="1"/>
    <col min="20" max="20" width="3" style="93" hidden="1" customWidth="1"/>
    <col min="21" max="26" width="9.28515625" style="241" hidden="1" customWidth="1"/>
    <col min="27" max="27" width="1.85546875" style="93" hidden="1" customWidth="1"/>
    <col min="28" max="16384" width="11" style="95" hidden="1"/>
  </cols>
  <sheetData>
    <row r="1" spans="2:26" s="95" customFormat="1" ht="20.25">
      <c r="B1" s="89" t="s">
        <v>85</v>
      </c>
      <c r="C1" s="89"/>
      <c r="D1" s="89"/>
      <c r="E1" s="89"/>
      <c r="F1" s="89"/>
      <c r="G1" s="89"/>
      <c r="H1" s="89"/>
      <c r="I1" s="89"/>
      <c r="J1" s="89"/>
      <c r="K1" s="89"/>
      <c r="L1" s="89"/>
      <c r="M1" s="90" t="s">
        <v>221</v>
      </c>
      <c r="N1" s="91"/>
      <c r="O1" s="291" t="s">
        <v>86</v>
      </c>
      <c r="P1" s="291"/>
      <c r="Q1" s="291"/>
      <c r="R1" s="291"/>
      <c r="S1" s="92"/>
      <c r="T1" s="93"/>
      <c r="U1" s="94"/>
      <c r="V1" s="94"/>
      <c r="W1" s="94"/>
      <c r="X1" s="94"/>
      <c r="Y1" s="94"/>
      <c r="Z1" s="94"/>
    </row>
    <row r="2" spans="2:26" s="95" customFormat="1" ht="13.5" thickBot="1">
      <c r="B2" s="96"/>
      <c r="C2" s="96"/>
      <c r="D2" s="96"/>
      <c r="E2" s="96"/>
      <c r="F2" s="96"/>
      <c r="G2" s="96"/>
      <c r="H2" s="96"/>
      <c r="I2" s="96"/>
      <c r="J2" s="96"/>
      <c r="K2" s="96"/>
      <c r="L2" s="96"/>
      <c r="M2" s="96"/>
      <c r="N2" s="96"/>
      <c r="O2" s="97"/>
      <c r="P2" s="98"/>
      <c r="Q2" s="99"/>
      <c r="R2" s="92"/>
      <c r="S2" s="92"/>
      <c r="T2" s="93"/>
      <c r="U2" s="94"/>
      <c r="V2" s="94"/>
      <c r="W2" s="94"/>
      <c r="X2" s="94"/>
      <c r="Y2" s="94"/>
      <c r="Z2" s="94"/>
    </row>
    <row r="3" spans="2:26" s="95" customFormat="1" ht="14.25" thickBot="1">
      <c r="B3" s="292" t="s">
        <v>87</v>
      </c>
      <c r="C3" s="293"/>
      <c r="D3" s="100" t="s">
        <v>88</v>
      </c>
      <c r="E3" s="101" t="s">
        <v>89</v>
      </c>
      <c r="F3" s="102" t="s">
        <v>90</v>
      </c>
      <c r="G3" s="103" t="s">
        <v>91</v>
      </c>
      <c r="H3" s="104" t="s">
        <v>1</v>
      </c>
      <c r="I3" s="101" t="s">
        <v>2</v>
      </c>
      <c r="J3" s="101" t="s">
        <v>3</v>
      </c>
      <c r="K3" s="101" t="s">
        <v>4</v>
      </c>
      <c r="L3" s="101" t="s">
        <v>5</v>
      </c>
      <c r="M3" s="103" t="s">
        <v>62</v>
      </c>
      <c r="N3" s="105"/>
      <c r="O3" s="106" t="s">
        <v>92</v>
      </c>
      <c r="P3" s="107" t="s">
        <v>93</v>
      </c>
      <c r="Q3" s="108"/>
      <c r="R3" s="109" t="s">
        <v>94</v>
      </c>
      <c r="S3" s="92"/>
      <c r="T3" s="93"/>
      <c r="U3" s="94"/>
      <c r="V3" s="94"/>
      <c r="W3" s="94"/>
      <c r="X3" s="94"/>
      <c r="Y3" s="94"/>
      <c r="Z3" s="94"/>
    </row>
    <row r="4" spans="2:26" s="95" customFormat="1" ht="14.25" thickBot="1">
      <c r="B4" s="99"/>
      <c r="C4" s="99"/>
      <c r="D4" s="99"/>
      <c r="E4" s="99"/>
      <c r="F4" s="99"/>
      <c r="G4" s="99"/>
      <c r="H4" s="99"/>
      <c r="I4" s="99"/>
      <c r="J4" s="99"/>
      <c r="K4" s="99"/>
      <c r="L4" s="99"/>
      <c r="M4" s="99"/>
      <c r="N4" s="99"/>
      <c r="O4" s="98"/>
      <c r="P4" s="98"/>
      <c r="Q4" s="99"/>
      <c r="R4" s="110"/>
      <c r="S4" s="92"/>
      <c r="T4" s="93"/>
      <c r="U4" s="294" t="s">
        <v>95</v>
      </c>
      <c r="V4" s="294"/>
      <c r="W4" s="294"/>
      <c r="X4" s="294"/>
      <c r="Y4" s="294"/>
      <c r="Z4" s="111"/>
    </row>
    <row r="5" spans="2:26" s="95" customFormat="1" ht="14.25" thickBot="1">
      <c r="B5" s="112" t="s">
        <v>96</v>
      </c>
      <c r="C5" s="113" t="s">
        <v>75</v>
      </c>
      <c r="D5" s="114"/>
      <c r="E5" s="115"/>
      <c r="F5" s="115"/>
      <c r="G5" s="116"/>
      <c r="H5" s="117"/>
      <c r="I5" s="117"/>
      <c r="J5" s="117"/>
      <c r="K5" s="117"/>
      <c r="L5" s="117"/>
      <c r="M5" s="117"/>
      <c r="N5" s="99"/>
      <c r="O5" s="98"/>
      <c r="P5" s="98"/>
      <c r="Q5" s="99"/>
      <c r="R5" s="118"/>
      <c r="S5" s="92"/>
      <c r="T5" s="93"/>
      <c r="U5" s="119" t="s">
        <v>97</v>
      </c>
      <c r="V5" s="120"/>
      <c r="W5" s="120"/>
      <c r="X5" s="120"/>
      <c r="Y5" s="120"/>
      <c r="Z5" s="120"/>
    </row>
    <row r="6" spans="2:26" s="95" customFormat="1">
      <c r="B6" s="121">
        <v>1</v>
      </c>
      <c r="C6" s="122" t="s">
        <v>35</v>
      </c>
      <c r="D6" s="123" t="s">
        <v>98</v>
      </c>
      <c r="E6" s="123" t="s">
        <v>99</v>
      </c>
      <c r="F6" s="124">
        <v>0</v>
      </c>
      <c r="G6" s="125"/>
      <c r="H6" s="126">
        <v>55257</v>
      </c>
      <c r="I6" s="127">
        <v>53050</v>
      </c>
      <c r="J6" s="127">
        <v>50622</v>
      </c>
      <c r="K6" s="127">
        <v>48304</v>
      </c>
      <c r="L6" s="128">
        <v>46207</v>
      </c>
      <c r="M6" s="117"/>
      <c r="N6" s="129"/>
      <c r="O6" s="130" t="s">
        <v>100</v>
      </c>
      <c r="P6" s="131" t="s">
        <v>101</v>
      </c>
      <c r="Q6" s="132"/>
      <c r="R6" s="118"/>
      <c r="S6" s="92"/>
      <c r="T6" s="93"/>
      <c r="U6" s="120"/>
      <c r="V6" s="120"/>
      <c r="W6" s="120"/>
      <c r="X6" s="120"/>
      <c r="Y6" s="120"/>
      <c r="Z6" s="120"/>
    </row>
    <row r="7" spans="2:26" s="95" customFormat="1">
      <c r="B7" s="133">
        <v>2</v>
      </c>
      <c r="C7" s="134" t="s">
        <v>34</v>
      </c>
      <c r="D7" s="135" t="s">
        <v>102</v>
      </c>
      <c r="E7" s="135" t="s">
        <v>99</v>
      </c>
      <c r="F7" s="136">
        <v>0</v>
      </c>
      <c r="G7" s="125"/>
      <c r="H7" s="137">
        <v>65846</v>
      </c>
      <c r="I7" s="138">
        <v>63216</v>
      </c>
      <c r="J7" s="138">
        <v>60322</v>
      </c>
      <c r="K7" s="138">
        <v>57561</v>
      </c>
      <c r="L7" s="139">
        <v>55062</v>
      </c>
      <c r="M7" s="117"/>
      <c r="N7" s="129"/>
      <c r="O7" s="140" t="s">
        <v>100</v>
      </c>
      <c r="P7" s="141" t="s">
        <v>103</v>
      </c>
      <c r="Q7" s="142"/>
      <c r="R7" s="118"/>
      <c r="S7" s="92"/>
      <c r="T7" s="93"/>
      <c r="U7" s="94"/>
      <c r="V7" s="94"/>
      <c r="W7" s="94"/>
      <c r="X7" s="94"/>
      <c r="Y7" s="94"/>
      <c r="Z7" s="94"/>
    </row>
    <row r="8" spans="2:26" s="95" customFormat="1">
      <c r="B8" s="133">
        <v>3</v>
      </c>
      <c r="C8" s="134" t="s">
        <v>25</v>
      </c>
      <c r="D8" s="135" t="s">
        <v>104</v>
      </c>
      <c r="E8" s="135" t="s">
        <v>99</v>
      </c>
      <c r="F8" s="136">
        <v>0</v>
      </c>
      <c r="G8" s="125"/>
      <c r="H8" s="137">
        <v>946121</v>
      </c>
      <c r="I8" s="138">
        <v>908328</v>
      </c>
      <c r="J8" s="138">
        <v>866756</v>
      </c>
      <c r="K8" s="138">
        <v>827074</v>
      </c>
      <c r="L8" s="139">
        <v>791171</v>
      </c>
      <c r="M8" s="117"/>
      <c r="N8" s="129"/>
      <c r="O8" s="140" t="s">
        <v>100</v>
      </c>
      <c r="P8" s="141" t="s">
        <v>105</v>
      </c>
      <c r="Q8" s="142"/>
      <c r="R8" s="118"/>
      <c r="S8" s="92"/>
      <c r="T8" s="93"/>
      <c r="U8" s="120"/>
      <c r="V8" s="120"/>
      <c r="W8" s="120"/>
      <c r="X8" s="120"/>
      <c r="Y8" s="120"/>
      <c r="Z8" s="120"/>
    </row>
    <row r="9" spans="2:26" s="95" customFormat="1">
      <c r="B9" s="133">
        <v>4</v>
      </c>
      <c r="C9" s="134" t="s">
        <v>36</v>
      </c>
      <c r="D9" s="135" t="s">
        <v>106</v>
      </c>
      <c r="E9" s="135" t="s">
        <v>99</v>
      </c>
      <c r="F9" s="136">
        <v>0</v>
      </c>
      <c r="G9" s="125"/>
      <c r="H9" s="137">
        <v>47725</v>
      </c>
      <c r="I9" s="138">
        <v>50343</v>
      </c>
      <c r="J9" s="138">
        <v>53360</v>
      </c>
      <c r="K9" s="138">
        <v>56402</v>
      </c>
      <c r="L9" s="139">
        <v>59347</v>
      </c>
      <c r="M9" s="117"/>
      <c r="N9" s="129"/>
      <c r="O9" s="140" t="s">
        <v>100</v>
      </c>
      <c r="P9" s="141" t="s">
        <v>107</v>
      </c>
      <c r="Q9" s="142"/>
      <c r="R9" s="118"/>
      <c r="S9" s="92"/>
      <c r="T9" s="93"/>
      <c r="U9" s="120"/>
      <c r="V9" s="120"/>
      <c r="W9" s="120"/>
      <c r="X9" s="120"/>
      <c r="Y9" s="120"/>
      <c r="Z9" s="120"/>
    </row>
    <row r="10" spans="2:26" s="95" customFormat="1">
      <c r="B10" s="133">
        <v>5</v>
      </c>
      <c r="C10" s="134" t="s">
        <v>37</v>
      </c>
      <c r="D10" s="135" t="s">
        <v>108</v>
      </c>
      <c r="E10" s="135" t="s">
        <v>99</v>
      </c>
      <c r="F10" s="136">
        <v>0</v>
      </c>
      <c r="G10" s="116"/>
      <c r="H10" s="137">
        <v>48799</v>
      </c>
      <c r="I10" s="138">
        <v>51476</v>
      </c>
      <c r="J10" s="138">
        <v>54564</v>
      </c>
      <c r="K10" s="138">
        <v>57671</v>
      </c>
      <c r="L10" s="139">
        <v>60682</v>
      </c>
      <c r="M10" s="117"/>
      <c r="N10" s="99"/>
      <c r="O10" s="140" t="s">
        <v>100</v>
      </c>
      <c r="P10" s="141" t="s">
        <v>109</v>
      </c>
      <c r="Q10" s="99"/>
      <c r="R10" s="118"/>
      <c r="S10" s="92"/>
      <c r="T10" s="93"/>
      <c r="U10" s="120"/>
      <c r="V10" s="120"/>
      <c r="W10" s="120"/>
      <c r="X10" s="120"/>
      <c r="Y10" s="120"/>
      <c r="Z10" s="120"/>
    </row>
    <row r="11" spans="2:26" s="95" customFormat="1" ht="13.5" thickBot="1">
      <c r="B11" s="143">
        <v>6</v>
      </c>
      <c r="C11" s="144" t="s">
        <v>110</v>
      </c>
      <c r="D11" s="145" t="s">
        <v>111</v>
      </c>
      <c r="E11" s="145" t="s">
        <v>99</v>
      </c>
      <c r="F11" s="146">
        <v>0</v>
      </c>
      <c r="G11" s="116"/>
      <c r="H11" s="147">
        <v>966215</v>
      </c>
      <c r="I11" s="148">
        <v>1019213</v>
      </c>
      <c r="J11" s="148">
        <v>1080302</v>
      </c>
      <c r="K11" s="148">
        <v>1141889</v>
      </c>
      <c r="L11" s="149">
        <v>1201503</v>
      </c>
      <c r="M11" s="117"/>
      <c r="N11" s="99"/>
      <c r="O11" s="150" t="s">
        <v>100</v>
      </c>
      <c r="P11" s="151" t="s">
        <v>112</v>
      </c>
      <c r="Q11" s="99"/>
      <c r="R11" s="118"/>
      <c r="S11" s="92"/>
      <c r="T11" s="93"/>
      <c r="U11" s="120"/>
      <c r="V11" s="120"/>
      <c r="W11" s="120"/>
      <c r="X11" s="120"/>
      <c r="Y11" s="120"/>
      <c r="Z11" s="120"/>
    </row>
    <row r="12" spans="2:26" s="95" customFormat="1" ht="13.5" thickBot="1">
      <c r="B12" s="152"/>
      <c r="C12" s="153"/>
      <c r="D12" s="99"/>
      <c r="E12" s="99"/>
      <c r="F12" s="99"/>
      <c r="G12" s="99"/>
      <c r="H12" s="99"/>
      <c r="I12" s="99"/>
      <c r="J12" s="99"/>
      <c r="K12" s="99"/>
      <c r="L12" s="99"/>
      <c r="M12" s="99"/>
      <c r="N12" s="129"/>
      <c r="O12" s="98"/>
      <c r="P12" s="98"/>
      <c r="Q12" s="142"/>
      <c r="R12" s="118"/>
      <c r="S12" s="92"/>
      <c r="T12" s="93"/>
      <c r="U12" s="120"/>
      <c r="V12" s="120"/>
      <c r="W12" s="120"/>
      <c r="X12" s="120"/>
      <c r="Y12" s="120"/>
      <c r="Z12" s="120"/>
    </row>
    <row r="13" spans="2:26" s="95" customFormat="1" ht="14.25" thickBot="1">
      <c r="B13" s="112" t="s">
        <v>113</v>
      </c>
      <c r="C13" s="113" t="s">
        <v>40</v>
      </c>
      <c r="D13" s="114"/>
      <c r="E13" s="115"/>
      <c r="F13" s="115"/>
      <c r="G13" s="116"/>
      <c r="H13" s="117"/>
      <c r="I13" s="117"/>
      <c r="J13" s="117"/>
      <c r="K13" s="117"/>
      <c r="L13" s="117"/>
      <c r="M13" s="117"/>
      <c r="N13" s="129"/>
      <c r="O13" s="98"/>
      <c r="P13" s="98"/>
      <c r="Q13" s="142"/>
      <c r="R13" s="118"/>
      <c r="S13" s="92"/>
      <c r="T13" s="93"/>
      <c r="U13" s="120"/>
      <c r="V13" s="120"/>
      <c r="W13" s="120"/>
      <c r="X13" s="120"/>
      <c r="Y13" s="120"/>
      <c r="Z13" s="120"/>
    </row>
    <row r="14" spans="2:26" s="95" customFormat="1">
      <c r="B14" s="121">
        <v>7</v>
      </c>
      <c r="C14" s="122" t="s">
        <v>35</v>
      </c>
      <c r="D14" s="123" t="s">
        <v>114</v>
      </c>
      <c r="E14" s="123" t="s">
        <v>99</v>
      </c>
      <c r="F14" s="124">
        <v>0</v>
      </c>
      <c r="G14" s="125"/>
      <c r="H14" s="154">
        <v>56492</v>
      </c>
      <c r="I14" s="155">
        <v>55614</v>
      </c>
      <c r="J14" s="155">
        <v>56355</v>
      </c>
      <c r="K14" s="155">
        <v>55386</v>
      </c>
      <c r="L14" s="156">
        <v>56875</v>
      </c>
      <c r="M14" s="117"/>
      <c r="N14" s="129"/>
      <c r="O14" s="157"/>
      <c r="P14" s="158"/>
      <c r="Q14" s="142"/>
      <c r="R14" s="118">
        <f t="shared" ref="R14:R19" si="0" xml:space="preserve"> IF( SUM( U14:Y14 ) = 0, 0, $U$5 )</f>
        <v>0</v>
      </c>
      <c r="S14" s="92"/>
      <c r="T14" s="93"/>
      <c r="U14" s="159">
        <f xml:space="preserve"> IF( ISNUMBER(H14), 0, 1 )</f>
        <v>0</v>
      </c>
      <c r="V14" s="159">
        <f xml:space="preserve"> IF( ISNUMBER(I14), 0, 1 )</f>
        <v>0</v>
      </c>
      <c r="W14" s="159">
        <f xml:space="preserve"> IF( ISNUMBER(J14), 0, 1 )</f>
        <v>0</v>
      </c>
      <c r="X14" s="159">
        <f xml:space="preserve"> IF( ISNUMBER(K14), 0, 1 )</f>
        <v>0</v>
      </c>
      <c r="Y14" s="159">
        <f xml:space="preserve"> IF( ISNUMBER(L14), 0, 1 )</f>
        <v>0</v>
      </c>
      <c r="Z14" s="120"/>
    </row>
    <row r="15" spans="2:26" s="95" customFormat="1">
      <c r="B15" s="133">
        <v>8</v>
      </c>
      <c r="C15" s="134" t="s">
        <v>34</v>
      </c>
      <c r="D15" s="135" t="s">
        <v>115</v>
      </c>
      <c r="E15" s="135" t="s">
        <v>99</v>
      </c>
      <c r="F15" s="136">
        <v>0</v>
      </c>
      <c r="G15" s="125"/>
      <c r="H15" s="160">
        <v>67218</v>
      </c>
      <c r="I15" s="161">
        <v>66308</v>
      </c>
      <c r="J15" s="161">
        <v>57264</v>
      </c>
      <c r="K15" s="161">
        <v>52928</v>
      </c>
      <c r="L15" s="162">
        <v>61196</v>
      </c>
      <c r="M15" s="117"/>
      <c r="N15" s="129"/>
      <c r="O15" s="140"/>
      <c r="P15" s="141"/>
      <c r="Q15" s="142"/>
      <c r="R15" s="118">
        <f t="shared" si="0"/>
        <v>0</v>
      </c>
      <c r="S15" s="92"/>
      <c r="T15" s="93"/>
      <c r="U15" s="159">
        <v>0</v>
      </c>
      <c r="V15" s="159">
        <v>0</v>
      </c>
      <c r="W15" s="159">
        <v>0</v>
      </c>
      <c r="X15" s="159">
        <v>0</v>
      </c>
      <c r="Y15" s="159">
        <v>0</v>
      </c>
      <c r="Z15" s="120"/>
    </row>
    <row r="16" spans="2:26" s="95" customFormat="1">
      <c r="B16" s="133">
        <v>9</v>
      </c>
      <c r="C16" s="134" t="s">
        <v>25</v>
      </c>
      <c r="D16" s="135" t="s">
        <v>116</v>
      </c>
      <c r="E16" s="135" t="s">
        <v>99</v>
      </c>
      <c r="F16" s="136">
        <v>0</v>
      </c>
      <c r="G16" s="116"/>
      <c r="H16" s="160">
        <v>961924</v>
      </c>
      <c r="I16" s="161">
        <v>940984</v>
      </c>
      <c r="J16" s="161">
        <v>913965</v>
      </c>
      <c r="K16" s="161">
        <v>888933</v>
      </c>
      <c r="L16" s="162">
        <v>831178</v>
      </c>
      <c r="M16" s="117"/>
      <c r="N16" s="99"/>
      <c r="O16" s="140"/>
      <c r="P16" s="141"/>
      <c r="Q16" s="99"/>
      <c r="R16" s="118">
        <f t="shared" si="0"/>
        <v>0</v>
      </c>
      <c r="S16" s="92"/>
      <c r="T16" s="93"/>
      <c r="U16" s="159">
        <v>0</v>
      </c>
      <c r="V16" s="159">
        <v>0</v>
      </c>
      <c r="W16" s="159">
        <v>0</v>
      </c>
      <c r="X16" s="159">
        <v>0</v>
      </c>
      <c r="Y16" s="159">
        <v>0</v>
      </c>
      <c r="Z16" s="120"/>
    </row>
    <row r="17" spans="2:27" ht="14.25" customHeight="1">
      <c r="B17" s="133">
        <v>10</v>
      </c>
      <c r="C17" s="134" t="s">
        <v>36</v>
      </c>
      <c r="D17" s="135" t="s">
        <v>117</v>
      </c>
      <c r="E17" s="135" t="s">
        <v>99</v>
      </c>
      <c r="F17" s="136">
        <v>0</v>
      </c>
      <c r="G17" s="116"/>
      <c r="H17" s="163">
        <v>47501</v>
      </c>
      <c r="I17" s="164">
        <v>50988</v>
      </c>
      <c r="J17" s="164">
        <v>49951</v>
      </c>
      <c r="K17" s="164">
        <v>53537</v>
      </c>
      <c r="L17" s="165">
        <v>50619</v>
      </c>
      <c r="M17" s="117"/>
      <c r="N17" s="99"/>
      <c r="O17" s="166"/>
      <c r="P17" s="167"/>
      <c r="Q17" s="99"/>
      <c r="R17" s="118">
        <f t="shared" si="0"/>
        <v>0</v>
      </c>
      <c r="U17" s="159">
        <f xml:space="preserve"> IF( ISNUMBER(H17), 0, 1 )</f>
        <v>0</v>
      </c>
      <c r="V17" s="159">
        <f xml:space="preserve"> IF( ISNUMBER(I17), 0, 1 )</f>
        <v>0</v>
      </c>
      <c r="W17" s="159">
        <f xml:space="preserve"> IF( ISNUMBER(J17), 0, 1 )</f>
        <v>0</v>
      </c>
      <c r="X17" s="159">
        <f xml:space="preserve"> IF( ISNUMBER(K17), 0, 1 )</f>
        <v>0</v>
      </c>
      <c r="Y17" s="159">
        <f xml:space="preserve"> IF( ISNUMBER(L17), 0, 1 )</f>
        <v>0</v>
      </c>
      <c r="Z17" s="120"/>
    </row>
    <row r="18" spans="2:27" ht="14.25" customHeight="1">
      <c r="B18" s="133">
        <v>11</v>
      </c>
      <c r="C18" s="134" t="s">
        <v>37</v>
      </c>
      <c r="D18" s="135" t="s">
        <v>118</v>
      </c>
      <c r="E18" s="135" t="s">
        <v>99</v>
      </c>
      <c r="F18" s="136">
        <v>0</v>
      </c>
      <c r="G18" s="125"/>
      <c r="H18" s="160">
        <v>47428</v>
      </c>
      <c r="I18" s="161">
        <v>48218</v>
      </c>
      <c r="J18" s="161">
        <v>63537</v>
      </c>
      <c r="K18" s="161">
        <v>66522</v>
      </c>
      <c r="L18" s="162">
        <v>49462</v>
      </c>
      <c r="M18" s="117"/>
      <c r="N18" s="129"/>
      <c r="O18" s="166"/>
      <c r="P18" s="168"/>
      <c r="Q18" s="142"/>
      <c r="R18" s="118">
        <f t="shared" si="0"/>
        <v>0</v>
      </c>
      <c r="U18" s="159">
        <v>0</v>
      </c>
      <c r="V18" s="159">
        <v>0</v>
      </c>
      <c r="W18" s="159">
        <v>0</v>
      </c>
      <c r="X18" s="159">
        <v>0</v>
      </c>
      <c r="Y18" s="159">
        <v>0</v>
      </c>
      <c r="Z18" s="120"/>
    </row>
    <row r="19" spans="2:27" ht="14.25" customHeight="1" thickBot="1">
      <c r="B19" s="143">
        <v>12</v>
      </c>
      <c r="C19" s="144" t="s">
        <v>110</v>
      </c>
      <c r="D19" s="145" t="s">
        <v>119</v>
      </c>
      <c r="E19" s="145" t="s">
        <v>99</v>
      </c>
      <c r="F19" s="146">
        <v>0</v>
      </c>
      <c r="G19" s="125"/>
      <c r="H19" s="169">
        <v>951039</v>
      </c>
      <c r="I19" s="170">
        <v>986003</v>
      </c>
      <c r="J19" s="170">
        <v>1020083</v>
      </c>
      <c r="K19" s="170">
        <v>1065780</v>
      </c>
      <c r="L19" s="171">
        <v>1145430</v>
      </c>
      <c r="M19" s="117"/>
      <c r="N19" s="129"/>
      <c r="O19" s="172"/>
      <c r="P19" s="173"/>
      <c r="Q19" s="142"/>
      <c r="R19" s="118">
        <f t="shared" si="0"/>
        <v>0</v>
      </c>
      <c r="U19" s="159">
        <v>0</v>
      </c>
      <c r="V19" s="159">
        <v>0</v>
      </c>
      <c r="W19" s="159">
        <v>0</v>
      </c>
      <c r="X19" s="159">
        <v>0</v>
      </c>
      <c r="Y19" s="159">
        <v>0</v>
      </c>
      <c r="Z19" s="120"/>
    </row>
    <row r="20" spans="2:27" ht="14.25" customHeight="1" thickBot="1">
      <c r="B20" s="152"/>
      <c r="C20" s="153"/>
      <c r="D20" s="99"/>
      <c r="E20" s="99"/>
      <c r="F20" s="99"/>
      <c r="G20" s="99"/>
      <c r="H20" s="99"/>
      <c r="I20" s="99"/>
      <c r="J20" s="99"/>
      <c r="K20" s="99"/>
      <c r="L20" s="99"/>
      <c r="M20" s="99"/>
      <c r="N20" s="99"/>
      <c r="O20" s="98"/>
      <c r="P20" s="98"/>
      <c r="Q20" s="99"/>
      <c r="R20" s="118"/>
      <c r="U20" s="120"/>
      <c r="V20" s="120"/>
      <c r="W20" s="120"/>
      <c r="X20" s="120"/>
      <c r="Y20" s="120"/>
      <c r="Z20" s="120"/>
    </row>
    <row r="21" spans="2:27" ht="14.25" customHeight="1" thickBot="1">
      <c r="B21" s="112" t="s">
        <v>120</v>
      </c>
      <c r="C21" s="113" t="s">
        <v>26</v>
      </c>
      <c r="D21" s="114"/>
      <c r="E21" s="115"/>
      <c r="F21" s="115"/>
      <c r="G21" s="116"/>
      <c r="H21" s="117"/>
      <c r="I21" s="117"/>
      <c r="J21" s="117"/>
      <c r="K21" s="117"/>
      <c r="L21" s="117"/>
      <c r="M21" s="117"/>
      <c r="N21" s="99"/>
      <c r="O21" s="98"/>
      <c r="P21" s="98"/>
      <c r="Q21" s="99"/>
      <c r="R21" s="118"/>
      <c r="U21" s="120"/>
      <c r="V21" s="120"/>
      <c r="W21" s="120"/>
      <c r="X21" s="120"/>
      <c r="Y21" s="120"/>
      <c r="Z21" s="120"/>
    </row>
    <row r="22" spans="2:27" ht="14.25" customHeight="1">
      <c r="B22" s="121">
        <v>13</v>
      </c>
      <c r="C22" s="122" t="s">
        <v>35</v>
      </c>
      <c r="D22" s="123" t="s">
        <v>121</v>
      </c>
      <c r="E22" s="123" t="s">
        <v>99</v>
      </c>
      <c r="F22" s="124">
        <v>0</v>
      </c>
      <c r="G22" s="125"/>
      <c r="H22" s="126">
        <v>59318</v>
      </c>
      <c r="I22" s="127">
        <v>58396.186301369897</v>
      </c>
      <c r="J22" s="155">
        <v>56875</v>
      </c>
      <c r="K22" s="155">
        <v>56875</v>
      </c>
      <c r="L22" s="156">
        <v>56875</v>
      </c>
      <c r="M22" s="117"/>
      <c r="N22" s="129"/>
      <c r="O22" s="130" t="s">
        <v>122</v>
      </c>
      <c r="P22" s="131" t="s">
        <v>123</v>
      </c>
      <c r="Q22" s="142"/>
      <c r="R22" s="118">
        <f t="shared" ref="R22:R27" si="1" xml:space="preserve"> IF( SUM( U22:Y22 ) = 0, 0, $U$5 )</f>
        <v>0</v>
      </c>
      <c r="U22" s="120"/>
      <c r="V22" s="120"/>
      <c r="W22" s="159">
        <f xml:space="preserve"> IF( ISNUMBER(J22), 0, 1 )</f>
        <v>0</v>
      </c>
      <c r="X22" s="159">
        <f xml:space="preserve"> IF( ISNUMBER(K22), 0, 1 )</f>
        <v>0</v>
      </c>
      <c r="Y22" s="159">
        <f xml:space="preserve"> IF( ISNUMBER(L22), 0, 1 )</f>
        <v>0</v>
      </c>
      <c r="Z22" s="120"/>
    </row>
    <row r="23" spans="2:27" ht="14.25" customHeight="1">
      <c r="B23" s="133">
        <v>14</v>
      </c>
      <c r="C23" s="134" t="s">
        <v>34</v>
      </c>
      <c r="D23" s="135" t="s">
        <v>124</v>
      </c>
      <c r="E23" s="135" t="s">
        <v>99</v>
      </c>
      <c r="F23" s="136">
        <v>0</v>
      </c>
      <c r="G23" s="125"/>
      <c r="H23" s="174">
        <v>68514</v>
      </c>
      <c r="I23" s="138">
        <v>64362.205479452103</v>
      </c>
      <c r="J23" s="161">
        <v>61195</v>
      </c>
      <c r="K23" s="161">
        <v>61196</v>
      </c>
      <c r="L23" s="162">
        <v>61196</v>
      </c>
      <c r="M23" s="117"/>
      <c r="N23" s="129"/>
      <c r="O23" s="140" t="s">
        <v>122</v>
      </c>
      <c r="P23" s="141" t="s">
        <v>125</v>
      </c>
      <c r="Q23" s="142"/>
      <c r="R23" s="118">
        <f t="shared" si="1"/>
        <v>0</v>
      </c>
      <c r="U23" s="120"/>
      <c r="V23" s="120"/>
      <c r="W23" s="159">
        <v>0</v>
      </c>
      <c r="X23" s="159">
        <v>0</v>
      </c>
      <c r="Y23" s="159">
        <v>0</v>
      </c>
      <c r="Z23" s="120"/>
    </row>
    <row r="24" spans="2:27" ht="14.25" customHeight="1">
      <c r="B24" s="133">
        <v>15</v>
      </c>
      <c r="C24" s="134" t="s">
        <v>25</v>
      </c>
      <c r="D24" s="135" t="s">
        <v>126</v>
      </c>
      <c r="E24" s="135" t="s">
        <v>99</v>
      </c>
      <c r="F24" s="136">
        <v>0</v>
      </c>
      <c r="G24" s="125"/>
      <c r="H24" s="137">
        <v>960752</v>
      </c>
      <c r="I24" s="138">
        <v>936486.81506849302</v>
      </c>
      <c r="J24" s="161">
        <v>911177</v>
      </c>
      <c r="K24" s="161">
        <v>871178</v>
      </c>
      <c r="L24" s="162">
        <v>831178</v>
      </c>
      <c r="M24" s="117"/>
      <c r="N24" s="129"/>
      <c r="O24" s="140" t="s">
        <v>122</v>
      </c>
      <c r="P24" s="141" t="s">
        <v>127</v>
      </c>
      <c r="Q24" s="142"/>
      <c r="R24" s="118">
        <f t="shared" si="1"/>
        <v>0</v>
      </c>
      <c r="U24" s="120"/>
      <c r="V24" s="120"/>
      <c r="W24" s="159">
        <v>0</v>
      </c>
      <c r="X24" s="159">
        <v>0</v>
      </c>
      <c r="Y24" s="159">
        <v>0</v>
      </c>
      <c r="Z24" s="120"/>
      <c r="AA24" s="175"/>
    </row>
    <row r="25" spans="2:27" ht="14.25" customHeight="1">
      <c r="B25" s="133">
        <v>16</v>
      </c>
      <c r="C25" s="134" t="s">
        <v>36</v>
      </c>
      <c r="D25" s="135" t="s">
        <v>128</v>
      </c>
      <c r="E25" s="135" t="s">
        <v>99</v>
      </c>
      <c r="F25" s="136">
        <v>0</v>
      </c>
      <c r="G25" s="125"/>
      <c r="H25" s="137">
        <v>45643</v>
      </c>
      <c r="I25" s="138">
        <v>49068.134246575297</v>
      </c>
      <c r="J25" s="164">
        <v>50618</v>
      </c>
      <c r="K25" s="164">
        <v>50619</v>
      </c>
      <c r="L25" s="165">
        <v>50619</v>
      </c>
      <c r="M25" s="117"/>
      <c r="N25" s="98"/>
      <c r="O25" s="140" t="s">
        <v>122</v>
      </c>
      <c r="P25" s="141" t="s">
        <v>129</v>
      </c>
      <c r="Q25" s="142"/>
      <c r="R25" s="118">
        <f t="shared" si="1"/>
        <v>0</v>
      </c>
      <c r="U25" s="120"/>
      <c r="V25" s="120"/>
      <c r="W25" s="159">
        <f xml:space="preserve"> IF( ISNUMBER(J25), 0, 1 )</f>
        <v>0</v>
      </c>
      <c r="X25" s="159">
        <f xml:space="preserve"> IF( ISNUMBER(K25), 0, 1 )</f>
        <v>0</v>
      </c>
      <c r="Y25" s="159">
        <f xml:space="preserve"> IF( ISNUMBER(L25), 0, 1 )</f>
        <v>0</v>
      </c>
      <c r="Z25" s="120"/>
      <c r="AA25" s="175"/>
    </row>
    <row r="26" spans="2:27" ht="14.25" customHeight="1">
      <c r="B26" s="133">
        <v>17</v>
      </c>
      <c r="C26" s="134" t="s">
        <v>37</v>
      </c>
      <c r="D26" s="135" t="s">
        <v>130</v>
      </c>
      <c r="E26" s="135" t="s">
        <v>99</v>
      </c>
      <c r="F26" s="136">
        <v>0</v>
      </c>
      <c r="G26" s="116"/>
      <c r="H26" s="137">
        <v>47182</v>
      </c>
      <c r="I26" s="138">
        <v>49554.830136986297</v>
      </c>
      <c r="J26" s="164">
        <v>49462</v>
      </c>
      <c r="K26" s="164">
        <v>49462</v>
      </c>
      <c r="L26" s="165">
        <v>49462</v>
      </c>
      <c r="M26" s="117"/>
      <c r="N26" s="99"/>
      <c r="O26" s="140" t="s">
        <v>122</v>
      </c>
      <c r="P26" s="141" t="s">
        <v>131</v>
      </c>
      <c r="Q26" s="99"/>
      <c r="R26" s="118">
        <f t="shared" si="1"/>
        <v>0</v>
      </c>
      <c r="U26" s="120"/>
      <c r="V26" s="120"/>
      <c r="W26" s="159">
        <v>0</v>
      </c>
      <c r="X26" s="159">
        <v>0</v>
      </c>
      <c r="Y26" s="159">
        <v>0</v>
      </c>
      <c r="Z26" s="120"/>
      <c r="AA26" s="175"/>
    </row>
    <row r="27" spans="2:27" ht="14.25" customHeight="1" thickBot="1">
      <c r="B27" s="143">
        <v>18</v>
      </c>
      <c r="C27" s="144" t="s">
        <v>110</v>
      </c>
      <c r="D27" s="145" t="s">
        <v>132</v>
      </c>
      <c r="E27" s="145" t="s">
        <v>99</v>
      </c>
      <c r="F27" s="146">
        <v>0</v>
      </c>
      <c r="G27" s="116"/>
      <c r="H27" s="147">
        <v>952066</v>
      </c>
      <c r="I27" s="148">
        <v>995195.99315068498</v>
      </c>
      <c r="J27" s="170">
        <v>1035429</v>
      </c>
      <c r="K27" s="170">
        <v>1090430</v>
      </c>
      <c r="L27" s="171">
        <v>1145430</v>
      </c>
      <c r="M27" s="117"/>
      <c r="N27" s="99"/>
      <c r="O27" s="150" t="s">
        <v>122</v>
      </c>
      <c r="P27" s="151" t="s">
        <v>133</v>
      </c>
      <c r="Q27" s="99"/>
      <c r="R27" s="118">
        <f t="shared" si="1"/>
        <v>0</v>
      </c>
      <c r="U27" s="120"/>
      <c r="V27" s="120"/>
      <c r="W27" s="159">
        <v>0</v>
      </c>
      <c r="X27" s="159">
        <v>0</v>
      </c>
      <c r="Y27" s="159">
        <v>0</v>
      </c>
      <c r="Z27" s="120"/>
    </row>
    <row r="28" spans="2:27" ht="14.25" customHeight="1" thickBot="1">
      <c r="B28" s="152"/>
      <c r="C28" s="114"/>
      <c r="D28" s="99"/>
      <c r="E28" s="99"/>
      <c r="F28" s="99"/>
      <c r="G28" s="99"/>
      <c r="H28" s="99"/>
      <c r="I28" s="99"/>
      <c r="J28" s="99"/>
      <c r="K28" s="99"/>
      <c r="L28" s="99"/>
      <c r="M28" s="99"/>
      <c r="N28" s="129"/>
      <c r="O28" s="98"/>
      <c r="P28" s="98"/>
      <c r="Q28" s="142"/>
      <c r="R28" s="118"/>
      <c r="U28" s="120"/>
      <c r="V28" s="120"/>
      <c r="W28" s="120"/>
      <c r="X28" s="120"/>
      <c r="Y28" s="120"/>
      <c r="Z28" s="120"/>
    </row>
    <row r="29" spans="2:27" ht="14.25" customHeight="1" thickBot="1">
      <c r="B29" s="112" t="s">
        <v>134</v>
      </c>
      <c r="C29" s="113" t="s">
        <v>46</v>
      </c>
      <c r="D29" s="114"/>
      <c r="E29" s="115"/>
      <c r="F29" s="115"/>
      <c r="G29" s="116"/>
      <c r="H29" s="117"/>
      <c r="I29" s="117"/>
      <c r="J29" s="117"/>
      <c r="K29" s="117"/>
      <c r="L29" s="117"/>
      <c r="M29" s="117"/>
      <c r="N29" s="129"/>
      <c r="O29" s="98"/>
      <c r="P29" s="98"/>
      <c r="Q29" s="142"/>
      <c r="R29" s="118"/>
      <c r="U29" s="120"/>
      <c r="V29" s="120"/>
      <c r="W29" s="120"/>
      <c r="X29" s="120"/>
      <c r="Y29" s="120"/>
      <c r="Z29" s="120"/>
    </row>
    <row r="30" spans="2:27" ht="14.25" customHeight="1">
      <c r="B30" s="121">
        <v>19</v>
      </c>
      <c r="C30" s="122" t="s">
        <v>35</v>
      </c>
      <c r="D30" s="123" t="s">
        <v>135</v>
      </c>
      <c r="E30" s="123" t="s">
        <v>50</v>
      </c>
      <c r="F30" s="176">
        <v>3</v>
      </c>
      <c r="G30" s="177" t="s">
        <v>136</v>
      </c>
      <c r="H30" s="178">
        <v>0.72299999999999998</v>
      </c>
      <c r="I30" s="179">
        <v>0.74299999999999999</v>
      </c>
      <c r="J30" s="180">
        <v>0.753</v>
      </c>
      <c r="K30" s="180">
        <v>0.76600000000000001</v>
      </c>
      <c r="L30" s="181">
        <v>0.78300000000000003</v>
      </c>
      <c r="M30" s="117"/>
      <c r="N30" s="99"/>
      <c r="O30" s="157" t="s">
        <v>137</v>
      </c>
      <c r="P30" s="158"/>
      <c r="Q30" s="99"/>
      <c r="R30" s="118">
        <f t="shared" ref="R30:R35" si="2" xml:space="preserve"> IF( SUM( U30:Y30 ) = 0, 0, $U$5 )</f>
        <v>0</v>
      </c>
      <c r="U30" s="120"/>
      <c r="V30" s="120"/>
      <c r="W30" s="159">
        <f xml:space="preserve"> IF( ISNUMBER(J30), 0, 1 )</f>
        <v>0</v>
      </c>
      <c r="X30" s="159">
        <f xml:space="preserve"> IF( ISNUMBER(K30), 0, 1 )</f>
        <v>0</v>
      </c>
      <c r="Y30" s="159">
        <f xml:space="preserve"> IF( ISNUMBER(L30), 0, 1 )</f>
        <v>0</v>
      </c>
      <c r="Z30" s="120"/>
    </row>
    <row r="31" spans="2:27" ht="14.25" customHeight="1">
      <c r="B31" s="133">
        <v>20</v>
      </c>
      <c r="C31" s="134" t="s">
        <v>34</v>
      </c>
      <c r="D31" s="135" t="s">
        <v>138</v>
      </c>
      <c r="E31" s="135" t="s">
        <v>50</v>
      </c>
      <c r="F31" s="182">
        <v>3</v>
      </c>
      <c r="G31" s="183" t="s">
        <v>136</v>
      </c>
      <c r="H31" s="184">
        <v>0.94799999999999995</v>
      </c>
      <c r="I31" s="185">
        <v>0.94499999999999995</v>
      </c>
      <c r="J31" s="277">
        <v>0.93</v>
      </c>
      <c r="K31" s="277">
        <v>0.95299999999999996</v>
      </c>
      <c r="L31" s="278">
        <v>0.97199999999999998</v>
      </c>
      <c r="M31" s="117"/>
      <c r="N31" s="99"/>
      <c r="O31" s="166" t="s">
        <v>137</v>
      </c>
      <c r="P31" s="167"/>
      <c r="Q31" s="99"/>
      <c r="R31" s="118">
        <f t="shared" si="2"/>
        <v>0</v>
      </c>
      <c r="U31" s="120"/>
      <c r="V31" s="120"/>
      <c r="W31" s="159">
        <v>0</v>
      </c>
      <c r="X31" s="159">
        <v>0</v>
      </c>
      <c r="Y31" s="159">
        <v>0</v>
      </c>
      <c r="Z31" s="120"/>
      <c r="AA31" s="175"/>
    </row>
    <row r="32" spans="2:27" ht="14.25" customHeight="1">
      <c r="B32" s="133">
        <v>21</v>
      </c>
      <c r="C32" s="134" t="s">
        <v>25</v>
      </c>
      <c r="D32" s="135" t="s">
        <v>139</v>
      </c>
      <c r="E32" s="135" t="s">
        <v>50</v>
      </c>
      <c r="F32" s="182">
        <v>3</v>
      </c>
      <c r="G32" s="183" t="s">
        <v>136</v>
      </c>
      <c r="H32" s="184">
        <v>25.619</v>
      </c>
      <c r="I32" s="185">
        <v>25.785</v>
      </c>
      <c r="J32" s="277">
        <v>25.7</v>
      </c>
      <c r="K32" s="277">
        <v>24.428000000000001</v>
      </c>
      <c r="L32" s="278">
        <v>23.77</v>
      </c>
      <c r="M32" s="117"/>
      <c r="N32" s="129"/>
      <c r="O32" s="166" t="s">
        <v>137</v>
      </c>
      <c r="P32" s="167"/>
      <c r="Q32" s="142"/>
      <c r="R32" s="118">
        <f t="shared" si="2"/>
        <v>0</v>
      </c>
      <c r="U32" s="120"/>
      <c r="V32" s="120"/>
      <c r="W32" s="159">
        <v>0</v>
      </c>
      <c r="X32" s="159">
        <v>0</v>
      </c>
      <c r="Y32" s="159">
        <v>0</v>
      </c>
      <c r="Z32" s="120"/>
    </row>
    <row r="33" spans="2:27" ht="14.25" customHeight="1">
      <c r="B33" s="133">
        <v>22</v>
      </c>
      <c r="C33" s="134" t="s">
        <v>36</v>
      </c>
      <c r="D33" s="135" t="s">
        <v>140</v>
      </c>
      <c r="E33" s="135" t="s">
        <v>50</v>
      </c>
      <c r="F33" s="182">
        <v>3</v>
      </c>
      <c r="G33" s="183" t="s">
        <v>136</v>
      </c>
      <c r="H33" s="184">
        <v>0.59199999999999997</v>
      </c>
      <c r="I33" s="185">
        <v>0.65400000000000003</v>
      </c>
      <c r="J33" s="280">
        <v>0.73799999999999999</v>
      </c>
      <c r="K33" s="280">
        <v>0.73099999999999998</v>
      </c>
      <c r="L33" s="281">
        <v>0.74199999999999999</v>
      </c>
      <c r="M33" s="117"/>
      <c r="N33" s="129"/>
      <c r="O33" s="140" t="s">
        <v>137</v>
      </c>
      <c r="P33" s="141"/>
      <c r="Q33" s="142"/>
      <c r="R33" s="118">
        <f t="shared" si="2"/>
        <v>0</v>
      </c>
      <c r="U33" s="120"/>
      <c r="V33" s="120"/>
      <c r="W33" s="159">
        <f xml:space="preserve"> IF( ISNUMBER(J33), 0, 1 )</f>
        <v>0</v>
      </c>
      <c r="X33" s="159">
        <f xml:space="preserve"> IF( ISNUMBER(K33), 0, 1 )</f>
        <v>0</v>
      </c>
      <c r="Y33" s="159">
        <f xml:space="preserve"> IF( ISNUMBER(L33), 0, 1 )</f>
        <v>0</v>
      </c>
      <c r="Z33" s="120"/>
    </row>
    <row r="34" spans="2:27" ht="14.25" customHeight="1">
      <c r="B34" s="133">
        <v>23</v>
      </c>
      <c r="C34" s="134" t="s">
        <v>37</v>
      </c>
      <c r="D34" s="135" t="s">
        <v>141</v>
      </c>
      <c r="E34" s="135" t="s">
        <v>50</v>
      </c>
      <c r="F34" s="182">
        <v>3</v>
      </c>
      <c r="G34" s="183" t="s">
        <v>136</v>
      </c>
      <c r="H34" s="184">
        <v>1.488</v>
      </c>
      <c r="I34" s="185">
        <v>0.82</v>
      </c>
      <c r="J34" s="277">
        <v>0.76600000000000001</v>
      </c>
      <c r="K34" s="277">
        <v>0.97699999999999998</v>
      </c>
      <c r="L34" s="278">
        <v>0.99299999999999999</v>
      </c>
      <c r="M34" s="117"/>
      <c r="N34" s="99"/>
      <c r="O34" s="140" t="s">
        <v>137</v>
      </c>
      <c r="P34" s="141"/>
      <c r="Q34" s="99"/>
      <c r="R34" s="118">
        <f t="shared" si="2"/>
        <v>0</v>
      </c>
      <c r="U34" s="120"/>
      <c r="V34" s="120"/>
      <c r="W34" s="159">
        <v>0</v>
      </c>
      <c r="X34" s="159">
        <v>0</v>
      </c>
      <c r="Y34" s="159">
        <v>0</v>
      </c>
      <c r="Z34" s="120"/>
    </row>
    <row r="35" spans="2:27" ht="14.25" customHeight="1" thickBot="1">
      <c r="B35" s="143">
        <v>24</v>
      </c>
      <c r="C35" s="144" t="s">
        <v>110</v>
      </c>
      <c r="D35" s="145" t="s">
        <v>142</v>
      </c>
      <c r="E35" s="145" t="s">
        <v>50</v>
      </c>
      <c r="F35" s="186">
        <v>3</v>
      </c>
      <c r="G35" s="187" t="s">
        <v>136</v>
      </c>
      <c r="H35" s="188">
        <v>31.004999999999999</v>
      </c>
      <c r="I35" s="189">
        <v>31.765000000000001</v>
      </c>
      <c r="J35" s="283">
        <v>34.625999999999998</v>
      </c>
      <c r="K35" s="283">
        <v>36.276000000000003</v>
      </c>
      <c r="L35" s="284">
        <v>38.768000000000001</v>
      </c>
      <c r="M35" s="117"/>
      <c r="N35" s="190"/>
      <c r="O35" s="150" t="s">
        <v>137</v>
      </c>
      <c r="P35" s="151"/>
      <c r="Q35" s="99"/>
      <c r="R35" s="118">
        <f t="shared" si="2"/>
        <v>0</v>
      </c>
      <c r="U35" s="120"/>
      <c r="V35" s="120"/>
      <c r="W35" s="159">
        <v>0</v>
      </c>
      <c r="X35" s="159">
        <v>0</v>
      </c>
      <c r="Y35" s="159">
        <v>0</v>
      </c>
      <c r="Z35" s="120"/>
    </row>
    <row r="36" spans="2:27" ht="14.25" customHeight="1" thickBot="1">
      <c r="B36" s="152"/>
      <c r="C36" s="114"/>
      <c r="D36" s="99"/>
      <c r="E36" s="99"/>
      <c r="F36" s="99"/>
      <c r="G36" s="99"/>
      <c r="H36" s="99"/>
      <c r="I36" s="99"/>
      <c r="J36" s="99"/>
      <c r="K36" s="99"/>
      <c r="L36" s="99"/>
      <c r="M36" s="99"/>
      <c r="N36" s="191"/>
      <c r="O36" s="98"/>
      <c r="P36" s="98"/>
      <c r="Q36" s="99"/>
      <c r="R36" s="118"/>
      <c r="U36" s="120"/>
      <c r="V36" s="120"/>
      <c r="W36" s="120"/>
      <c r="X36" s="120"/>
      <c r="Y36" s="120"/>
      <c r="Z36" s="120"/>
    </row>
    <row r="37" spans="2:27" ht="14.25" customHeight="1" thickBot="1">
      <c r="B37" s="112" t="s">
        <v>143</v>
      </c>
      <c r="C37" s="113" t="s">
        <v>81</v>
      </c>
      <c r="D37" s="114"/>
      <c r="E37" s="115"/>
      <c r="F37" s="115"/>
      <c r="G37" s="116"/>
      <c r="H37" s="117"/>
      <c r="I37" s="117"/>
      <c r="J37" s="117"/>
      <c r="K37" s="117"/>
      <c r="L37" s="117"/>
      <c r="M37" s="117"/>
      <c r="N37" s="190"/>
      <c r="O37" s="98"/>
      <c r="P37" s="98"/>
      <c r="Q37" s="99"/>
      <c r="R37" s="118"/>
      <c r="T37" s="192"/>
      <c r="U37" s="120"/>
      <c r="V37" s="120"/>
      <c r="W37" s="120"/>
      <c r="X37" s="120"/>
      <c r="Y37" s="120"/>
      <c r="Z37" s="120"/>
      <c r="AA37" s="192"/>
    </row>
    <row r="38" spans="2:27" ht="14.25" customHeight="1">
      <c r="B38" s="121">
        <v>25</v>
      </c>
      <c r="C38" s="122" t="s">
        <v>35</v>
      </c>
      <c r="D38" s="123" t="s">
        <v>144</v>
      </c>
      <c r="E38" s="123" t="s">
        <v>50</v>
      </c>
      <c r="F38" s="176">
        <v>3</v>
      </c>
      <c r="G38" s="193" t="s">
        <v>136</v>
      </c>
      <c r="H38" s="194">
        <v>8.9999999999999993E-3</v>
      </c>
      <c r="I38" s="180">
        <v>8.9999999999999993E-3</v>
      </c>
      <c r="J38" s="180">
        <v>8.9999999999999993E-3</v>
      </c>
      <c r="K38" s="180">
        <v>8.9999999999999993E-3</v>
      </c>
      <c r="L38" s="181">
        <v>8.9999999999999993E-3</v>
      </c>
      <c r="M38" s="117"/>
      <c r="N38" s="190"/>
      <c r="O38" s="130"/>
      <c r="P38" s="131"/>
      <c r="Q38" s="99"/>
      <c r="R38" s="118">
        <f t="shared" ref="R38:R43" si="3" xml:space="preserve"> IF( SUM( U38:Y38 ) = 0, 0, $U$5 )</f>
        <v>0</v>
      </c>
      <c r="U38" s="159">
        <f xml:space="preserve"> IF( ISNUMBER(H38), 0, 1 )</f>
        <v>0</v>
      </c>
      <c r="V38" s="159">
        <f xml:space="preserve"> IF( ISNUMBER(I38), 0, 1 )</f>
        <v>0</v>
      </c>
      <c r="W38" s="159">
        <f xml:space="preserve"> IF( ISNUMBER(J38), 0, 1 )</f>
        <v>0</v>
      </c>
      <c r="X38" s="159">
        <f xml:space="preserve"> IF( ISNUMBER(K38), 0, 1 )</f>
        <v>0</v>
      </c>
      <c r="Y38" s="159">
        <f xml:space="preserve"> IF( ISNUMBER(L38), 0, 1 )</f>
        <v>0</v>
      </c>
      <c r="Z38" s="120"/>
      <c r="AA38" s="192"/>
    </row>
    <row r="39" spans="2:27" ht="14.25" customHeight="1">
      <c r="B39" s="133">
        <v>26</v>
      </c>
      <c r="C39" s="134" t="s">
        <v>34</v>
      </c>
      <c r="D39" s="135" t="s">
        <v>145</v>
      </c>
      <c r="E39" s="135" t="s">
        <v>50</v>
      </c>
      <c r="F39" s="182">
        <v>3</v>
      </c>
      <c r="G39" s="195" t="s">
        <v>136</v>
      </c>
      <c r="H39" s="276">
        <v>1.0999999999999999E-2</v>
      </c>
      <c r="I39" s="277">
        <v>1.0999999999999999E-2</v>
      </c>
      <c r="J39" s="277">
        <v>8.9999999999999993E-3</v>
      </c>
      <c r="K39" s="277">
        <v>8.0000000000000002E-3</v>
      </c>
      <c r="L39" s="278">
        <v>8.0000000000000002E-3</v>
      </c>
      <c r="M39" s="117"/>
      <c r="N39" s="190"/>
      <c r="O39" s="166"/>
      <c r="P39" s="167"/>
      <c r="Q39" s="99"/>
      <c r="R39" s="118">
        <f t="shared" si="3"/>
        <v>0</v>
      </c>
      <c r="U39" s="159">
        <v>0</v>
      </c>
      <c r="V39" s="159">
        <v>0</v>
      </c>
      <c r="W39" s="159">
        <v>0</v>
      </c>
      <c r="X39" s="159">
        <v>0</v>
      </c>
      <c r="Y39" s="159">
        <v>0</v>
      </c>
      <c r="Z39" s="120"/>
      <c r="AA39" s="192"/>
    </row>
    <row r="40" spans="2:27" ht="14.25" customHeight="1">
      <c r="B40" s="133">
        <v>27</v>
      </c>
      <c r="C40" s="134" t="s">
        <v>25</v>
      </c>
      <c r="D40" s="135" t="s">
        <v>146</v>
      </c>
      <c r="E40" s="135" t="s">
        <v>50</v>
      </c>
      <c r="F40" s="182">
        <v>3</v>
      </c>
      <c r="G40" s="195" t="s">
        <v>136</v>
      </c>
      <c r="H40" s="276">
        <v>0.20499999999999999</v>
      </c>
      <c r="I40" s="277">
        <v>0.19800000000000001</v>
      </c>
      <c r="J40" s="277">
        <v>0.19500000000000001</v>
      </c>
      <c r="K40" s="277">
        <v>0.183</v>
      </c>
      <c r="L40" s="278">
        <v>0.183</v>
      </c>
      <c r="M40" s="117"/>
      <c r="N40" s="196"/>
      <c r="O40" s="166"/>
      <c r="P40" s="167"/>
      <c r="Q40" s="99"/>
      <c r="R40" s="118">
        <f t="shared" si="3"/>
        <v>0</v>
      </c>
      <c r="U40" s="159">
        <v>0</v>
      </c>
      <c r="V40" s="159">
        <v>0</v>
      </c>
      <c r="W40" s="159">
        <v>0</v>
      </c>
      <c r="X40" s="159">
        <v>0</v>
      </c>
      <c r="Y40" s="159">
        <v>0</v>
      </c>
      <c r="Z40" s="120"/>
      <c r="AA40" s="192"/>
    </row>
    <row r="41" spans="2:27" ht="14.25" customHeight="1">
      <c r="B41" s="133">
        <v>28</v>
      </c>
      <c r="C41" s="134" t="s">
        <v>36</v>
      </c>
      <c r="D41" s="135" t="s">
        <v>147</v>
      </c>
      <c r="E41" s="135" t="s">
        <v>50</v>
      </c>
      <c r="F41" s="182">
        <v>3</v>
      </c>
      <c r="G41" s="197" t="s">
        <v>136</v>
      </c>
      <c r="H41" s="279">
        <v>0.01</v>
      </c>
      <c r="I41" s="280">
        <v>1.0999999999999999E-2</v>
      </c>
      <c r="J41" s="280">
        <v>0.01</v>
      </c>
      <c r="K41" s="280">
        <v>1.0999999999999999E-2</v>
      </c>
      <c r="L41" s="281">
        <v>1.0999999999999999E-2</v>
      </c>
      <c r="M41" s="117"/>
      <c r="N41" s="198"/>
      <c r="O41" s="166"/>
      <c r="P41" s="167"/>
      <c r="Q41" s="99"/>
      <c r="R41" s="118">
        <f t="shared" si="3"/>
        <v>0</v>
      </c>
      <c r="U41" s="159">
        <f xml:space="preserve"> IF( ISNUMBER(H41), 0, 1 )</f>
        <v>0</v>
      </c>
      <c r="V41" s="159">
        <f xml:space="preserve"> IF( ISNUMBER(I41), 0, 1 )</f>
        <v>0</v>
      </c>
      <c r="W41" s="159">
        <f xml:space="preserve"> IF( ISNUMBER(J41), 0, 1 )</f>
        <v>0</v>
      </c>
      <c r="X41" s="159">
        <f xml:space="preserve"> IF( ISNUMBER(K41), 0, 1 )</f>
        <v>0</v>
      </c>
      <c r="Y41" s="159">
        <f xml:space="preserve"> IF( ISNUMBER(L41), 0, 1 )</f>
        <v>0</v>
      </c>
      <c r="Z41" s="120"/>
      <c r="AA41" s="192"/>
    </row>
    <row r="42" spans="2:27" ht="14.25" customHeight="1">
      <c r="B42" s="133">
        <v>29</v>
      </c>
      <c r="C42" s="134" t="s">
        <v>37</v>
      </c>
      <c r="D42" s="135" t="s">
        <v>148</v>
      </c>
      <c r="E42" s="135" t="s">
        <v>50</v>
      </c>
      <c r="F42" s="182">
        <v>3</v>
      </c>
      <c r="G42" s="199" t="s">
        <v>136</v>
      </c>
      <c r="H42" s="276">
        <v>0.01</v>
      </c>
      <c r="I42" s="277">
        <v>0.01</v>
      </c>
      <c r="J42" s="277">
        <v>1.2999999999999999E-2</v>
      </c>
      <c r="K42" s="277">
        <v>1.2999999999999999E-2</v>
      </c>
      <c r="L42" s="278">
        <v>1.2999999999999999E-2</v>
      </c>
      <c r="M42" s="117"/>
      <c r="N42" s="196"/>
      <c r="O42" s="200"/>
      <c r="P42" s="201"/>
      <c r="Q42" s="99"/>
      <c r="R42" s="118">
        <f t="shared" si="3"/>
        <v>0</v>
      </c>
      <c r="U42" s="159">
        <v>0</v>
      </c>
      <c r="V42" s="159">
        <v>0</v>
      </c>
      <c r="W42" s="159">
        <v>0</v>
      </c>
      <c r="X42" s="159">
        <v>0</v>
      </c>
      <c r="Y42" s="159">
        <v>0</v>
      </c>
      <c r="Z42" s="120"/>
      <c r="AA42" s="192"/>
    </row>
    <row r="43" spans="2:27" ht="14.25" customHeight="1" thickBot="1">
      <c r="B43" s="143">
        <v>30</v>
      </c>
      <c r="C43" s="144" t="s">
        <v>110</v>
      </c>
      <c r="D43" s="145" t="s">
        <v>149</v>
      </c>
      <c r="E43" s="145" t="s">
        <v>50</v>
      </c>
      <c r="F43" s="186">
        <v>3</v>
      </c>
      <c r="G43" s="202" t="s">
        <v>136</v>
      </c>
      <c r="H43" s="282">
        <v>0.255</v>
      </c>
      <c r="I43" s="283">
        <v>0.26100000000000001</v>
      </c>
      <c r="J43" s="283">
        <v>0.27200000000000002</v>
      </c>
      <c r="K43" s="283">
        <v>0.27600000000000002</v>
      </c>
      <c r="L43" s="284">
        <v>0.27600000000000002</v>
      </c>
      <c r="M43" s="117"/>
      <c r="N43" s="203"/>
      <c r="O43" s="204"/>
      <c r="P43" s="168"/>
      <c r="Q43" s="99"/>
      <c r="R43" s="118">
        <f t="shared" si="3"/>
        <v>0</v>
      </c>
      <c r="U43" s="159">
        <v>0</v>
      </c>
      <c r="V43" s="159">
        <v>0</v>
      </c>
      <c r="W43" s="159">
        <v>0</v>
      </c>
      <c r="X43" s="159">
        <v>0</v>
      </c>
      <c r="Y43" s="159">
        <v>0</v>
      </c>
      <c r="Z43" s="120"/>
      <c r="AA43" s="192"/>
    </row>
    <row r="44" spans="2:27" ht="14.25" customHeight="1" thickBot="1">
      <c r="B44" s="152"/>
      <c r="C44" s="114"/>
      <c r="D44" s="99"/>
      <c r="E44" s="99"/>
      <c r="F44" s="99"/>
      <c r="G44" s="99"/>
      <c r="H44" s="99"/>
      <c r="I44" s="99"/>
      <c r="J44" s="99"/>
      <c r="K44" s="99"/>
      <c r="L44" s="99"/>
      <c r="M44" s="99"/>
      <c r="N44" s="196"/>
      <c r="O44" s="205"/>
      <c r="P44" s="205"/>
      <c r="Q44" s="99"/>
      <c r="R44" s="118"/>
      <c r="T44" s="192"/>
      <c r="U44" s="120"/>
      <c r="V44" s="120"/>
      <c r="W44" s="120"/>
      <c r="X44" s="120"/>
      <c r="Y44" s="120"/>
      <c r="Z44" s="120"/>
      <c r="AA44" s="192"/>
    </row>
    <row r="45" spans="2:27" ht="14.25" customHeight="1" thickBot="1">
      <c r="B45" s="112" t="s">
        <v>150</v>
      </c>
      <c r="C45" s="113" t="s">
        <v>151</v>
      </c>
      <c r="D45" s="114"/>
      <c r="E45" s="115"/>
      <c r="F45" s="115"/>
      <c r="G45" s="116"/>
      <c r="H45" s="117"/>
      <c r="I45" s="117"/>
      <c r="J45" s="117"/>
      <c r="K45" s="117"/>
      <c r="L45" s="117"/>
      <c r="M45" s="117"/>
      <c r="N45" s="206"/>
      <c r="O45" s="98"/>
      <c r="P45" s="98"/>
      <c r="Q45" s="99"/>
      <c r="R45" s="118"/>
      <c r="T45" s="175"/>
      <c r="U45" s="120"/>
      <c r="V45" s="120"/>
      <c r="W45" s="120"/>
      <c r="X45" s="120"/>
      <c r="Y45" s="120"/>
      <c r="Z45" s="120"/>
      <c r="AA45" s="175"/>
    </row>
    <row r="46" spans="2:27" ht="14.25" customHeight="1">
      <c r="B46" s="121">
        <v>31</v>
      </c>
      <c r="C46" s="122" t="s">
        <v>35</v>
      </c>
      <c r="D46" s="123" t="s">
        <v>152</v>
      </c>
      <c r="E46" s="123" t="s">
        <v>50</v>
      </c>
      <c r="F46" s="176">
        <v>3</v>
      </c>
      <c r="G46" s="207" t="s">
        <v>136</v>
      </c>
      <c r="H46" s="208">
        <f t="shared" ref="H46:L51" si="4">H30+H38</f>
        <v>0.73199999999999998</v>
      </c>
      <c r="I46" s="209">
        <f t="shared" si="4"/>
        <v>0.752</v>
      </c>
      <c r="J46" s="209">
        <f t="shared" si="4"/>
        <v>0.76200000000000001</v>
      </c>
      <c r="K46" s="209">
        <f t="shared" si="4"/>
        <v>0.77500000000000002</v>
      </c>
      <c r="L46" s="210">
        <f t="shared" si="4"/>
        <v>0.79200000000000004</v>
      </c>
      <c r="M46" s="117"/>
      <c r="N46" s="211"/>
      <c r="O46" s="212"/>
      <c r="P46" s="213"/>
      <c r="Q46" s="99"/>
      <c r="R46" s="118"/>
      <c r="T46" s="175"/>
      <c r="U46" s="120"/>
      <c r="V46" s="120"/>
      <c r="W46" s="120"/>
      <c r="X46" s="120"/>
      <c r="Y46" s="120"/>
      <c r="Z46" s="120"/>
      <c r="AA46" s="175"/>
    </row>
    <row r="47" spans="2:27" ht="14.25" customHeight="1">
      <c r="B47" s="133">
        <v>32</v>
      </c>
      <c r="C47" s="134" t="s">
        <v>34</v>
      </c>
      <c r="D47" s="135" t="s">
        <v>153</v>
      </c>
      <c r="E47" s="135" t="s">
        <v>50</v>
      </c>
      <c r="F47" s="182">
        <v>3</v>
      </c>
      <c r="G47" s="214" t="s">
        <v>136</v>
      </c>
      <c r="H47" s="215">
        <f t="shared" si="4"/>
        <v>0.95899999999999996</v>
      </c>
      <c r="I47" s="216">
        <f t="shared" si="4"/>
        <v>0.95599999999999996</v>
      </c>
      <c r="J47" s="216">
        <f t="shared" si="4"/>
        <v>0.93900000000000006</v>
      </c>
      <c r="K47" s="216">
        <f t="shared" si="4"/>
        <v>0.96099999999999997</v>
      </c>
      <c r="L47" s="217">
        <f t="shared" si="4"/>
        <v>0.98</v>
      </c>
      <c r="M47" s="117"/>
      <c r="N47" s="211"/>
      <c r="O47" s="218"/>
      <c r="P47" s="219"/>
      <c r="Q47" s="99"/>
      <c r="R47" s="118"/>
      <c r="T47" s="175"/>
      <c r="U47" s="120"/>
      <c r="V47" s="120"/>
      <c r="W47" s="120"/>
      <c r="X47" s="120"/>
      <c r="Y47" s="120"/>
      <c r="Z47" s="120"/>
      <c r="AA47" s="175"/>
    </row>
    <row r="48" spans="2:27" ht="14.25" customHeight="1">
      <c r="B48" s="133">
        <v>33</v>
      </c>
      <c r="C48" s="134" t="s">
        <v>25</v>
      </c>
      <c r="D48" s="135" t="s">
        <v>154</v>
      </c>
      <c r="E48" s="135" t="s">
        <v>50</v>
      </c>
      <c r="F48" s="182">
        <v>3</v>
      </c>
      <c r="G48" s="214" t="s">
        <v>136</v>
      </c>
      <c r="H48" s="215">
        <f t="shared" si="4"/>
        <v>25.823999999999998</v>
      </c>
      <c r="I48" s="216">
        <f t="shared" si="4"/>
        <v>25.983000000000001</v>
      </c>
      <c r="J48" s="216">
        <f t="shared" si="4"/>
        <v>25.895</v>
      </c>
      <c r="K48" s="216">
        <f t="shared" si="4"/>
        <v>24.611000000000001</v>
      </c>
      <c r="L48" s="217">
        <f t="shared" si="4"/>
        <v>23.952999999999999</v>
      </c>
      <c r="M48" s="117"/>
      <c r="N48" s="211"/>
      <c r="O48" s="218"/>
      <c r="P48" s="219"/>
      <c r="Q48" s="99"/>
      <c r="R48" s="118"/>
      <c r="T48" s="220"/>
      <c r="U48" s="120"/>
      <c r="V48" s="120"/>
      <c r="W48" s="120"/>
      <c r="X48" s="120"/>
      <c r="Y48" s="120"/>
      <c r="Z48" s="120"/>
      <c r="AA48" s="220"/>
    </row>
    <row r="49" spans="2:27" ht="14.25" customHeight="1">
      <c r="B49" s="133">
        <v>34</v>
      </c>
      <c r="C49" s="134" t="s">
        <v>36</v>
      </c>
      <c r="D49" s="135" t="s">
        <v>155</v>
      </c>
      <c r="E49" s="135" t="s">
        <v>50</v>
      </c>
      <c r="F49" s="182">
        <v>3</v>
      </c>
      <c r="G49" s="214" t="s">
        <v>136</v>
      </c>
      <c r="H49" s="215">
        <f t="shared" si="4"/>
        <v>0.60199999999999998</v>
      </c>
      <c r="I49" s="216">
        <f t="shared" si="4"/>
        <v>0.66500000000000004</v>
      </c>
      <c r="J49" s="216">
        <f t="shared" si="4"/>
        <v>0.748</v>
      </c>
      <c r="K49" s="216">
        <f t="shared" si="4"/>
        <v>0.74199999999999999</v>
      </c>
      <c r="L49" s="217">
        <f t="shared" si="4"/>
        <v>0.753</v>
      </c>
      <c r="M49" s="117"/>
      <c r="N49" s="211"/>
      <c r="O49" s="218"/>
      <c r="P49" s="219"/>
      <c r="Q49" s="99"/>
      <c r="R49" s="118"/>
      <c r="T49" s="220"/>
      <c r="U49" s="120"/>
      <c r="V49" s="120"/>
      <c r="W49" s="120"/>
      <c r="X49" s="120"/>
      <c r="Y49" s="120"/>
      <c r="Z49" s="120"/>
      <c r="AA49" s="220"/>
    </row>
    <row r="50" spans="2:27" ht="14.25" customHeight="1">
      <c r="B50" s="133">
        <v>35</v>
      </c>
      <c r="C50" s="134" t="s">
        <v>37</v>
      </c>
      <c r="D50" s="135" t="s">
        <v>156</v>
      </c>
      <c r="E50" s="135" t="s">
        <v>50</v>
      </c>
      <c r="F50" s="182">
        <v>3</v>
      </c>
      <c r="G50" s="214" t="s">
        <v>136</v>
      </c>
      <c r="H50" s="215">
        <f t="shared" si="4"/>
        <v>1.498</v>
      </c>
      <c r="I50" s="216">
        <f t="shared" si="4"/>
        <v>0.83</v>
      </c>
      <c r="J50" s="216">
        <f t="shared" si="4"/>
        <v>0.77900000000000003</v>
      </c>
      <c r="K50" s="216">
        <f t="shared" si="4"/>
        <v>0.99</v>
      </c>
      <c r="L50" s="217">
        <f t="shared" si="4"/>
        <v>1.006</v>
      </c>
      <c r="M50" s="117"/>
      <c r="N50" s="211"/>
      <c r="O50" s="218"/>
      <c r="P50" s="219"/>
      <c r="Q50" s="99"/>
      <c r="R50" s="118"/>
      <c r="T50" s="220"/>
      <c r="U50" s="120"/>
      <c r="V50" s="120"/>
      <c r="W50" s="120"/>
      <c r="X50" s="120"/>
      <c r="Y50" s="120"/>
      <c r="Z50" s="120"/>
      <c r="AA50" s="220"/>
    </row>
    <row r="51" spans="2:27" ht="14.25" customHeight="1" thickBot="1">
      <c r="B51" s="143">
        <v>36</v>
      </c>
      <c r="C51" s="144" t="s">
        <v>110</v>
      </c>
      <c r="D51" s="145" t="s">
        <v>157</v>
      </c>
      <c r="E51" s="145" t="s">
        <v>50</v>
      </c>
      <c r="F51" s="186">
        <v>3</v>
      </c>
      <c r="G51" s="221" t="s">
        <v>136</v>
      </c>
      <c r="H51" s="222">
        <f t="shared" si="4"/>
        <v>31.259999999999998</v>
      </c>
      <c r="I51" s="223">
        <f t="shared" si="4"/>
        <v>32.026000000000003</v>
      </c>
      <c r="J51" s="223">
        <f t="shared" si="4"/>
        <v>34.897999999999996</v>
      </c>
      <c r="K51" s="223">
        <f t="shared" si="4"/>
        <v>36.552000000000007</v>
      </c>
      <c r="L51" s="224">
        <f t="shared" si="4"/>
        <v>39.044000000000004</v>
      </c>
      <c r="M51" s="117"/>
      <c r="N51" s="211"/>
      <c r="O51" s="225"/>
      <c r="P51" s="226"/>
      <c r="Q51" s="99"/>
      <c r="R51" s="118"/>
      <c r="T51" s="220"/>
      <c r="U51" s="120"/>
      <c r="V51" s="120"/>
      <c r="W51" s="120"/>
      <c r="X51" s="120"/>
      <c r="Y51" s="120"/>
      <c r="Z51" s="120"/>
      <c r="AA51" s="220"/>
    </row>
    <row r="52" spans="2:27" ht="14.25" customHeight="1" thickBot="1">
      <c r="B52" s="152"/>
      <c r="C52" s="114"/>
      <c r="D52" s="99"/>
      <c r="E52" s="99"/>
      <c r="F52" s="99"/>
      <c r="G52" s="99"/>
      <c r="H52" s="99"/>
      <c r="I52" s="99"/>
      <c r="J52" s="99"/>
      <c r="K52" s="99"/>
      <c r="L52" s="99"/>
      <c r="M52" s="99"/>
      <c r="N52" s="211"/>
      <c r="O52" s="98"/>
      <c r="P52" s="98"/>
      <c r="Q52" s="99"/>
      <c r="R52" s="118"/>
      <c r="T52" s="220"/>
      <c r="U52" s="120"/>
      <c r="V52" s="120"/>
      <c r="W52" s="120"/>
      <c r="X52" s="120"/>
      <c r="Y52" s="120"/>
      <c r="Z52" s="120"/>
      <c r="AA52" s="220"/>
    </row>
    <row r="53" spans="2:27" ht="14.25" customHeight="1" thickBot="1">
      <c r="B53" s="112" t="s">
        <v>158</v>
      </c>
      <c r="C53" s="113" t="s">
        <v>159</v>
      </c>
      <c r="D53" s="114"/>
      <c r="E53" s="115"/>
      <c r="F53" s="115"/>
      <c r="G53" s="116"/>
      <c r="H53" s="117"/>
      <c r="I53" s="117"/>
      <c r="J53" s="117"/>
      <c r="K53" s="117"/>
      <c r="L53" s="117"/>
      <c r="M53" s="117"/>
      <c r="N53" s="211"/>
      <c r="O53" s="98"/>
      <c r="P53" s="98"/>
      <c r="Q53" s="99"/>
      <c r="R53" s="118"/>
      <c r="T53" s="220"/>
      <c r="U53" s="120"/>
      <c r="V53" s="120"/>
      <c r="W53" s="120"/>
      <c r="X53" s="120"/>
      <c r="Y53" s="120"/>
      <c r="Z53" s="120"/>
      <c r="AA53" s="220"/>
    </row>
    <row r="54" spans="2:27" ht="14.25" customHeight="1">
      <c r="B54" s="121">
        <v>37</v>
      </c>
      <c r="C54" s="122" t="s">
        <v>35</v>
      </c>
      <c r="D54" s="123" t="s">
        <v>160</v>
      </c>
      <c r="E54" s="123" t="s">
        <v>161</v>
      </c>
      <c r="F54" s="124">
        <v>2</v>
      </c>
      <c r="G54" s="227"/>
      <c r="H54" s="228">
        <v>19.377670164490201</v>
      </c>
      <c r="I54" s="229">
        <v>19.739270900807298</v>
      </c>
      <c r="J54" s="229">
        <v>20.109288165539901</v>
      </c>
      <c r="K54" s="229">
        <v>20.4795611423507</v>
      </c>
      <c r="L54" s="230">
        <v>20.8358693950995</v>
      </c>
      <c r="M54" s="117"/>
      <c r="N54" s="211"/>
      <c r="O54" s="231" t="s">
        <v>162</v>
      </c>
      <c r="P54" s="232"/>
      <c r="Q54" s="99"/>
      <c r="R54" s="118"/>
      <c r="T54" s="233"/>
      <c r="U54" s="120"/>
      <c r="V54" s="120"/>
      <c r="W54" s="120"/>
      <c r="X54" s="120"/>
      <c r="Y54" s="120"/>
      <c r="Z54" s="120"/>
      <c r="AA54" s="233"/>
    </row>
    <row r="55" spans="2:27" ht="14.25" customHeight="1">
      <c r="B55" s="133">
        <v>38</v>
      </c>
      <c r="C55" s="134" t="s">
        <v>34</v>
      </c>
      <c r="D55" s="135" t="s">
        <v>163</v>
      </c>
      <c r="E55" s="135" t="s">
        <v>161</v>
      </c>
      <c r="F55" s="136">
        <v>2</v>
      </c>
      <c r="G55" s="227"/>
      <c r="H55" s="234">
        <v>19.377670164490201</v>
      </c>
      <c r="I55" s="235">
        <v>19.739270900807298</v>
      </c>
      <c r="J55" s="235">
        <v>20.109288165539901</v>
      </c>
      <c r="K55" s="235">
        <v>20.4795611423507</v>
      </c>
      <c r="L55" s="236">
        <v>20.8358693950995</v>
      </c>
      <c r="M55" s="117"/>
      <c r="N55" s="211"/>
      <c r="O55" s="218" t="s">
        <v>162</v>
      </c>
      <c r="P55" s="219"/>
      <c r="Q55" s="99"/>
      <c r="R55" s="118"/>
      <c r="T55" s="233"/>
      <c r="U55" s="120"/>
      <c r="V55" s="120"/>
      <c r="W55" s="120"/>
      <c r="X55" s="120"/>
      <c r="Y55" s="120"/>
      <c r="Z55" s="120"/>
      <c r="AA55" s="233"/>
    </row>
    <row r="56" spans="2:27" ht="14.25" customHeight="1">
      <c r="B56" s="133">
        <v>39</v>
      </c>
      <c r="C56" s="134" t="s">
        <v>25</v>
      </c>
      <c r="D56" s="135" t="s">
        <v>164</v>
      </c>
      <c r="E56" s="135" t="s">
        <v>161</v>
      </c>
      <c r="F56" s="136">
        <v>2</v>
      </c>
      <c r="G56" s="227"/>
      <c r="H56" s="234">
        <v>25.190971213837301</v>
      </c>
      <c r="I56" s="235">
        <v>25.661052171049398</v>
      </c>
      <c r="J56" s="235">
        <v>26.142074615201899</v>
      </c>
      <c r="K56" s="235">
        <v>26.623429485055901</v>
      </c>
      <c r="L56" s="236">
        <v>27.086630213629402</v>
      </c>
      <c r="M56" s="117"/>
      <c r="N56" s="211"/>
      <c r="O56" s="218" t="s">
        <v>162</v>
      </c>
      <c r="P56" s="219"/>
      <c r="Q56" s="99"/>
      <c r="R56" s="118"/>
      <c r="T56" s="233"/>
      <c r="U56" s="120"/>
      <c r="V56" s="120"/>
      <c r="W56" s="120"/>
      <c r="X56" s="120"/>
      <c r="Y56" s="120"/>
      <c r="Z56" s="120"/>
      <c r="AA56" s="233"/>
    </row>
    <row r="57" spans="2:27" ht="14.25" customHeight="1">
      <c r="B57" s="133">
        <v>40</v>
      </c>
      <c r="C57" s="134" t="s">
        <v>36</v>
      </c>
      <c r="D57" s="135" t="s">
        <v>165</v>
      </c>
      <c r="E57" s="135" t="s">
        <v>161</v>
      </c>
      <c r="F57" s="136">
        <v>2</v>
      </c>
      <c r="G57" s="227"/>
      <c r="H57" s="234">
        <v>24.898119570222601</v>
      </c>
      <c r="I57" s="235">
        <v>25.253596585531799</v>
      </c>
      <c r="J57" s="235">
        <v>25.640687353470501</v>
      </c>
      <c r="K57" s="235">
        <v>26.044179337071402</v>
      </c>
      <c r="L57" s="236">
        <v>26.478201964735799</v>
      </c>
      <c r="M57" s="117"/>
      <c r="N57" s="211"/>
      <c r="O57" s="218" t="s">
        <v>162</v>
      </c>
      <c r="P57" s="219"/>
      <c r="Q57" s="99"/>
      <c r="R57" s="118"/>
      <c r="T57" s="233"/>
      <c r="U57" s="120"/>
      <c r="V57" s="120"/>
      <c r="W57" s="120"/>
      <c r="X57" s="120"/>
      <c r="Y57" s="120"/>
      <c r="Z57" s="120"/>
      <c r="AA57" s="233"/>
    </row>
    <row r="58" spans="2:27" ht="14.25" customHeight="1">
      <c r="B58" s="133">
        <v>41</v>
      </c>
      <c r="C58" s="134" t="s">
        <v>37</v>
      </c>
      <c r="D58" s="135" t="s">
        <v>166</v>
      </c>
      <c r="E58" s="135" t="s">
        <v>161</v>
      </c>
      <c r="F58" s="136">
        <v>2</v>
      </c>
      <c r="G58" s="227"/>
      <c r="H58" s="234">
        <v>25.363464528735701</v>
      </c>
      <c r="I58" s="235">
        <v>25.4304687552514</v>
      </c>
      <c r="J58" s="235">
        <v>25.297059155030801</v>
      </c>
      <c r="K58" s="235">
        <v>25.162173157630502</v>
      </c>
      <c r="L58" s="236">
        <v>25.5227663838156</v>
      </c>
      <c r="M58" s="117"/>
      <c r="N58" s="211"/>
      <c r="O58" s="218" t="s">
        <v>162</v>
      </c>
      <c r="P58" s="219"/>
      <c r="Q58" s="99"/>
      <c r="R58" s="118"/>
      <c r="T58" s="233"/>
      <c r="U58" s="120"/>
      <c r="V58" s="120"/>
      <c r="W58" s="120"/>
      <c r="X58" s="120"/>
      <c r="Y58" s="120"/>
      <c r="Z58" s="120"/>
      <c r="AA58" s="233"/>
    </row>
    <row r="59" spans="2:27" ht="14.25" customHeight="1" thickBot="1">
      <c r="B59" s="143">
        <v>42</v>
      </c>
      <c r="C59" s="144" t="s">
        <v>110</v>
      </c>
      <c r="D59" s="145" t="s">
        <v>167</v>
      </c>
      <c r="E59" s="145" t="s">
        <v>161</v>
      </c>
      <c r="F59" s="146">
        <v>2</v>
      </c>
      <c r="G59" s="227"/>
      <c r="H59" s="237">
        <v>31.7589013477719</v>
      </c>
      <c r="I59" s="238">
        <v>32.2599450514683</v>
      </c>
      <c r="J59" s="238">
        <v>32.7842989582389</v>
      </c>
      <c r="K59" s="238">
        <v>33.3498623356124</v>
      </c>
      <c r="L59" s="239">
        <v>33.916147975203998</v>
      </c>
      <c r="M59" s="117"/>
      <c r="N59" s="211"/>
      <c r="O59" s="225" t="s">
        <v>162</v>
      </c>
      <c r="P59" s="226"/>
      <c r="Q59" s="99"/>
      <c r="R59" s="118"/>
      <c r="T59" s="233"/>
      <c r="U59" s="240"/>
      <c r="AA59" s="233"/>
    </row>
    <row r="60" spans="2:27" ht="14.25" customHeight="1" thickBot="1">
      <c r="B60" s="152"/>
      <c r="C60" s="114"/>
      <c r="D60" s="99"/>
      <c r="E60" s="99"/>
      <c r="F60" s="99"/>
      <c r="G60" s="99"/>
      <c r="H60" s="99"/>
      <c r="I60" s="99"/>
      <c r="J60" s="99"/>
      <c r="K60" s="99"/>
      <c r="L60" s="99"/>
      <c r="M60" s="99"/>
      <c r="N60" s="211"/>
      <c r="O60" s="242"/>
      <c r="P60" s="242"/>
      <c r="Q60" s="99"/>
      <c r="R60" s="118"/>
      <c r="T60" s="233"/>
      <c r="U60" s="243"/>
      <c r="AA60" s="233"/>
    </row>
    <row r="61" spans="2:27" ht="14.25" customHeight="1" thickBot="1">
      <c r="B61" s="112" t="s">
        <v>168</v>
      </c>
      <c r="C61" s="113" t="s">
        <v>169</v>
      </c>
      <c r="D61" s="114"/>
      <c r="E61" s="115"/>
      <c r="F61" s="115"/>
      <c r="G61" s="116"/>
      <c r="H61" s="117"/>
      <c r="I61" s="117"/>
      <c r="J61" s="117"/>
      <c r="K61" s="117"/>
      <c r="L61" s="117"/>
      <c r="M61" s="117"/>
      <c r="N61" s="211"/>
      <c r="O61" s="242"/>
      <c r="P61" s="242"/>
      <c r="Q61" s="99"/>
      <c r="R61" s="118"/>
      <c r="T61" s="233"/>
      <c r="U61" s="243"/>
      <c r="AA61" s="233"/>
    </row>
    <row r="62" spans="2:27" ht="14.25" customHeight="1">
      <c r="B62" s="121">
        <v>43</v>
      </c>
      <c r="C62" s="122" t="s">
        <v>56</v>
      </c>
      <c r="D62" s="123" t="s">
        <v>170</v>
      </c>
      <c r="E62" s="123" t="s">
        <v>55</v>
      </c>
      <c r="F62" s="124">
        <v>2</v>
      </c>
      <c r="G62" s="227"/>
      <c r="H62" s="152"/>
      <c r="I62" s="152"/>
      <c r="J62" s="152"/>
      <c r="K62" s="152"/>
      <c r="L62" s="152"/>
      <c r="M62" s="244">
        <v>0.02</v>
      </c>
      <c r="N62" s="211"/>
      <c r="O62" s="231" t="s">
        <v>171</v>
      </c>
      <c r="P62" s="232"/>
      <c r="Q62" s="99"/>
      <c r="R62" s="118"/>
      <c r="T62" s="233"/>
      <c r="U62" s="243"/>
      <c r="AA62" s="233"/>
    </row>
    <row r="63" spans="2:27" ht="14.25" customHeight="1" thickBot="1">
      <c r="B63" s="143">
        <v>44</v>
      </c>
      <c r="C63" s="144" t="s">
        <v>71</v>
      </c>
      <c r="D63" s="145" t="s">
        <v>172</v>
      </c>
      <c r="E63" s="145" t="s">
        <v>55</v>
      </c>
      <c r="F63" s="146">
        <v>2</v>
      </c>
      <c r="G63" s="227"/>
      <c r="H63" s="152"/>
      <c r="I63" s="152"/>
      <c r="J63" s="152"/>
      <c r="K63" s="152"/>
      <c r="L63" s="152"/>
      <c r="M63" s="245">
        <v>3.7400000000000003E-2</v>
      </c>
      <c r="N63" s="211"/>
      <c r="O63" s="225"/>
      <c r="P63" s="226"/>
      <c r="Q63" s="99"/>
      <c r="R63" s="118">
        <f xml:space="preserve"> IF( Z63 = 0, 0, $U$5 )</f>
        <v>0</v>
      </c>
      <c r="T63" s="233"/>
      <c r="U63" s="240"/>
      <c r="Y63" s="120"/>
      <c r="Z63" s="159">
        <f xml:space="preserve"> IF( ISNUMBER(M63), 0, 1 )</f>
        <v>0</v>
      </c>
      <c r="AA63" s="233"/>
    </row>
    <row r="64" spans="2:27" ht="14.25" customHeight="1" thickBot="1">
      <c r="B64" s="152"/>
      <c r="C64" s="114"/>
      <c r="D64" s="99"/>
      <c r="E64" s="99"/>
      <c r="F64" s="99"/>
      <c r="G64" s="99"/>
      <c r="H64" s="99"/>
      <c r="I64" s="99"/>
      <c r="J64" s="99"/>
      <c r="K64" s="99"/>
      <c r="L64" s="99"/>
      <c r="M64" s="99"/>
      <c r="N64" s="211"/>
      <c r="O64" s="242"/>
      <c r="P64" s="242"/>
      <c r="Q64" s="99"/>
      <c r="R64" s="118"/>
      <c r="T64" s="233"/>
      <c r="U64" s="243"/>
      <c r="AA64" s="233"/>
    </row>
    <row r="65" spans="2:26" s="95" customFormat="1" ht="14.25" thickBot="1">
      <c r="B65" s="112" t="s">
        <v>173</v>
      </c>
      <c r="C65" s="113" t="s">
        <v>53</v>
      </c>
      <c r="D65" s="114"/>
      <c r="E65" s="115"/>
      <c r="F65" s="115"/>
      <c r="G65" s="116"/>
      <c r="H65" s="117"/>
      <c r="I65" s="117"/>
      <c r="J65" s="117"/>
      <c r="K65" s="117"/>
      <c r="L65" s="117"/>
      <c r="M65" s="117"/>
      <c r="N65" s="211"/>
      <c r="O65" s="242"/>
      <c r="P65" s="242"/>
      <c r="Q65" s="99"/>
      <c r="R65" s="118"/>
      <c r="S65" s="92"/>
      <c r="T65" s="93"/>
      <c r="U65" s="243"/>
      <c r="V65" s="241"/>
      <c r="W65" s="241"/>
      <c r="X65" s="241"/>
      <c r="Y65" s="241"/>
      <c r="Z65" s="241"/>
    </row>
    <row r="66" spans="2:26" s="95" customFormat="1">
      <c r="B66" s="121">
        <v>45</v>
      </c>
      <c r="C66" s="122" t="s">
        <v>174</v>
      </c>
      <c r="D66" s="123" t="s">
        <v>175</v>
      </c>
      <c r="E66" s="123" t="s">
        <v>50</v>
      </c>
      <c r="F66" s="176">
        <v>3</v>
      </c>
      <c r="G66" s="246" t="s">
        <v>136</v>
      </c>
      <c r="H66" s="152"/>
      <c r="I66" s="152"/>
      <c r="J66" s="152"/>
      <c r="K66" s="152"/>
      <c r="L66" s="247">
        <f>+Calcs!P94</f>
        <v>-3.3043458623139017</v>
      </c>
      <c r="M66" s="99"/>
      <c r="N66" s="211"/>
      <c r="O66" s="248" t="s">
        <v>176</v>
      </c>
      <c r="P66" s="249"/>
      <c r="Q66" s="99"/>
      <c r="R66" s="118">
        <f xml:space="preserve"> IF( Y66 = 0, 0, $U$5 )</f>
        <v>0</v>
      </c>
      <c r="S66" s="92"/>
      <c r="T66" s="93"/>
      <c r="U66" s="243"/>
      <c r="V66" s="241"/>
      <c r="W66" s="241"/>
      <c r="X66" s="241"/>
      <c r="Y66" s="159">
        <f xml:space="preserve"> IF( ISNUMBER(L66), 0, 1 )</f>
        <v>0</v>
      </c>
      <c r="Z66" s="120"/>
    </row>
    <row r="67" spans="2:26" s="95" customFormat="1" ht="13.5" thickBot="1">
      <c r="B67" s="143">
        <v>46</v>
      </c>
      <c r="C67" s="144" t="s">
        <v>177</v>
      </c>
      <c r="D67" s="145" t="s">
        <v>178</v>
      </c>
      <c r="E67" s="145" t="s">
        <v>50</v>
      </c>
      <c r="F67" s="186">
        <v>3</v>
      </c>
      <c r="G67" s="146" t="s">
        <v>179</v>
      </c>
      <c r="H67" s="152"/>
      <c r="I67" s="152"/>
      <c r="J67" s="152"/>
      <c r="K67" s="152"/>
      <c r="L67" s="250">
        <v>-3.1269999999999998</v>
      </c>
      <c r="M67" s="117"/>
      <c r="N67" s="211"/>
      <c r="O67" s="251" t="s">
        <v>180</v>
      </c>
      <c r="P67" s="226"/>
      <c r="Q67" s="99"/>
      <c r="R67" s="118">
        <f xml:space="preserve"> IF( Y67 = 0, 0, $U$5 )</f>
        <v>0</v>
      </c>
      <c r="S67" s="92"/>
      <c r="T67" s="93"/>
      <c r="U67" s="243"/>
      <c r="V67" s="241"/>
      <c r="W67" s="241"/>
      <c r="X67" s="241"/>
      <c r="Y67" s="159">
        <f xml:space="preserve"> IF( ISNUMBER(L67), 0, 1 )</f>
        <v>0</v>
      </c>
      <c r="Z67" s="120"/>
    </row>
    <row r="68" spans="2:26" s="95" customFormat="1">
      <c r="G68" s="252"/>
      <c r="O68" s="253"/>
      <c r="P68" s="253"/>
      <c r="R68" s="118"/>
      <c r="S68" s="92"/>
      <c r="T68" s="93"/>
      <c r="U68" s="243"/>
      <c r="V68" s="241"/>
      <c r="W68" s="241"/>
      <c r="X68" s="241"/>
      <c r="Y68" s="241"/>
      <c r="Z68" s="241"/>
    </row>
    <row r="69" spans="2:26" s="95" customFormat="1" ht="15">
      <c r="B69" s="254" t="s">
        <v>181</v>
      </c>
      <c r="C69" s="255"/>
      <c r="D69" s="256"/>
      <c r="E69" s="256"/>
      <c r="F69" s="256"/>
      <c r="G69" s="256"/>
      <c r="H69" s="256"/>
      <c r="I69" s="256"/>
      <c r="J69" s="257"/>
      <c r="K69" s="257"/>
      <c r="L69" s="257"/>
      <c r="O69" s="253"/>
      <c r="P69" s="253"/>
      <c r="R69" s="92"/>
      <c r="S69" s="92"/>
      <c r="T69" s="93"/>
      <c r="U69" s="243"/>
      <c r="V69" s="241"/>
      <c r="W69" s="241"/>
      <c r="X69" s="241"/>
      <c r="Y69" s="241"/>
      <c r="Z69" s="241"/>
    </row>
    <row r="70" spans="2:26" s="95" customFormat="1" ht="15">
      <c r="B70" s="258"/>
      <c r="C70" s="259" t="s">
        <v>182</v>
      </c>
      <c r="D70" s="256"/>
      <c r="E70" s="256"/>
      <c r="F70" s="256"/>
      <c r="G70" s="256"/>
      <c r="H70" s="256"/>
      <c r="I70" s="256"/>
      <c r="J70" s="257"/>
      <c r="K70" s="257"/>
      <c r="L70" s="257"/>
      <c r="O70" s="253"/>
      <c r="P70" s="253"/>
      <c r="R70" s="92"/>
      <c r="S70" s="92"/>
      <c r="T70" s="93"/>
      <c r="U70" s="241"/>
      <c r="V70" s="241"/>
      <c r="W70" s="241"/>
      <c r="X70" s="241"/>
      <c r="Y70" s="241"/>
      <c r="Z70" s="241"/>
    </row>
    <row r="71" spans="2:26" s="95" customFormat="1" ht="15">
      <c r="B71" s="260"/>
      <c r="C71" s="259" t="s">
        <v>183</v>
      </c>
      <c r="D71" s="256"/>
      <c r="E71" s="256"/>
      <c r="F71" s="256"/>
      <c r="G71" s="256"/>
      <c r="H71" s="256"/>
      <c r="I71" s="256"/>
      <c r="J71" s="257"/>
      <c r="K71" s="257"/>
      <c r="L71" s="257"/>
      <c r="O71" s="253"/>
      <c r="P71" s="253"/>
      <c r="R71" s="92"/>
      <c r="S71" s="92"/>
      <c r="T71" s="93"/>
      <c r="U71" s="241"/>
      <c r="V71" s="241"/>
      <c r="W71" s="241"/>
      <c r="X71" s="241"/>
      <c r="Y71" s="241"/>
      <c r="Z71" s="241"/>
    </row>
    <row r="72" spans="2:26" s="95" customFormat="1" ht="15">
      <c r="B72" s="261"/>
      <c r="C72" s="259" t="s">
        <v>184</v>
      </c>
      <c r="D72" s="256"/>
      <c r="E72" s="256"/>
      <c r="F72" s="256"/>
      <c r="G72" s="256"/>
      <c r="H72" s="256"/>
      <c r="I72" s="256"/>
      <c r="J72" s="257"/>
      <c r="K72" s="257"/>
      <c r="L72" s="257"/>
      <c r="R72" s="92"/>
      <c r="S72" s="92"/>
      <c r="T72" s="93"/>
      <c r="U72" s="241"/>
      <c r="V72" s="241"/>
      <c r="W72" s="241"/>
      <c r="X72" s="241"/>
      <c r="Y72" s="241"/>
      <c r="Z72" s="241"/>
    </row>
    <row r="73" spans="2:26" s="95" customFormat="1" ht="15">
      <c r="B73" s="262"/>
      <c r="C73" s="259" t="s">
        <v>185</v>
      </c>
      <c r="D73" s="256"/>
      <c r="E73" s="256"/>
      <c r="F73" s="256"/>
      <c r="G73" s="256"/>
      <c r="H73" s="256"/>
      <c r="I73" s="256"/>
      <c r="J73" s="257"/>
      <c r="K73" s="257"/>
      <c r="L73" s="257"/>
      <c r="R73" s="92"/>
      <c r="S73" s="92"/>
      <c r="T73" s="93"/>
      <c r="U73" s="241"/>
      <c r="V73" s="241"/>
      <c r="W73" s="241"/>
      <c r="X73" s="241"/>
      <c r="Y73" s="241"/>
      <c r="Z73" s="241"/>
    </row>
    <row r="74" spans="2:26" s="95" customFormat="1" ht="15.75" thickBot="1">
      <c r="B74" s="263"/>
      <c r="C74" s="264"/>
      <c r="D74" s="256"/>
      <c r="E74" s="256"/>
      <c r="F74" s="256"/>
      <c r="G74" s="256"/>
      <c r="H74" s="256"/>
      <c r="I74" s="256"/>
      <c r="J74" s="257"/>
      <c r="K74" s="257"/>
      <c r="L74" s="257"/>
      <c r="R74" s="92"/>
      <c r="S74" s="92"/>
      <c r="T74" s="93"/>
      <c r="U74" s="241"/>
      <c r="V74" s="241"/>
      <c r="W74" s="241"/>
      <c r="X74" s="241"/>
      <c r="Y74" s="241"/>
      <c r="Z74" s="241"/>
    </row>
    <row r="75" spans="2:26" s="95" customFormat="1" ht="16.5" thickBot="1">
      <c r="B75" s="295" t="s">
        <v>186</v>
      </c>
      <c r="C75" s="296"/>
      <c r="D75" s="296"/>
      <c r="E75" s="296"/>
      <c r="F75" s="296"/>
      <c r="G75" s="296"/>
      <c r="H75" s="296"/>
      <c r="I75" s="296"/>
      <c r="J75" s="296"/>
      <c r="K75" s="296"/>
      <c r="L75" s="296"/>
      <c r="M75" s="297"/>
      <c r="R75" s="92"/>
      <c r="S75" s="92"/>
      <c r="T75" s="93"/>
      <c r="U75" s="241"/>
      <c r="V75" s="241"/>
      <c r="W75" s="241"/>
      <c r="X75" s="241"/>
      <c r="Y75" s="241"/>
      <c r="Z75" s="241"/>
    </row>
    <row r="76" spans="2:26" s="95" customFormat="1" ht="16.5" thickBot="1">
      <c r="B76" s="198"/>
      <c r="C76" s="265"/>
      <c r="D76" s="266"/>
      <c r="E76" s="266"/>
      <c r="F76" s="266"/>
      <c r="G76" s="266"/>
      <c r="H76" s="266"/>
      <c r="I76" s="266"/>
      <c r="J76" s="257"/>
      <c r="K76" s="257"/>
      <c r="L76" s="257"/>
      <c r="R76" s="92"/>
      <c r="S76" s="92"/>
      <c r="T76" s="93"/>
      <c r="U76" s="241"/>
      <c r="V76" s="241"/>
      <c r="W76" s="241"/>
      <c r="X76" s="241"/>
      <c r="Y76" s="241"/>
      <c r="Z76" s="241"/>
    </row>
    <row r="77" spans="2:26" s="95" customFormat="1" ht="13.5" thickBot="1">
      <c r="B77" s="298" t="s">
        <v>187</v>
      </c>
      <c r="C77" s="299"/>
      <c r="D77" s="299"/>
      <c r="E77" s="299"/>
      <c r="F77" s="299"/>
      <c r="G77" s="299"/>
      <c r="H77" s="299"/>
      <c r="I77" s="299"/>
      <c r="J77" s="299"/>
      <c r="K77" s="299"/>
      <c r="L77" s="299"/>
      <c r="M77" s="300"/>
      <c r="R77" s="92"/>
      <c r="S77" s="92"/>
      <c r="T77" s="93"/>
      <c r="U77" s="241"/>
      <c r="V77" s="241"/>
      <c r="W77" s="241"/>
      <c r="X77" s="241"/>
      <c r="Y77" s="241"/>
      <c r="Z77" s="241"/>
    </row>
    <row r="78" spans="2:26" s="95" customFormat="1" ht="13.5" thickBot="1">
      <c r="B78" s="267"/>
      <c r="C78" s="268"/>
      <c r="D78" s="267"/>
      <c r="E78" s="267"/>
      <c r="F78" s="267"/>
      <c r="G78" s="269"/>
      <c r="H78" s="269"/>
      <c r="I78" s="269"/>
      <c r="J78" s="257"/>
      <c r="K78" s="257"/>
      <c r="L78" s="257"/>
      <c r="R78" s="92"/>
      <c r="S78" s="92"/>
      <c r="T78" s="93"/>
      <c r="U78" s="241"/>
      <c r="V78" s="241"/>
      <c r="W78" s="241"/>
      <c r="X78" s="241"/>
      <c r="Y78" s="241"/>
      <c r="Z78" s="241"/>
    </row>
    <row r="79" spans="2:26" s="95" customFormat="1" ht="13.5">
      <c r="B79" s="270" t="s">
        <v>188</v>
      </c>
      <c r="C79" s="301" t="s">
        <v>189</v>
      </c>
      <c r="D79" s="301"/>
      <c r="E79" s="301"/>
      <c r="F79" s="301"/>
      <c r="G79" s="301"/>
      <c r="H79" s="301"/>
      <c r="I79" s="301"/>
      <c r="J79" s="301"/>
      <c r="K79" s="301"/>
      <c r="L79" s="301"/>
      <c r="M79" s="302"/>
      <c r="R79" s="92"/>
      <c r="S79" s="92"/>
      <c r="T79" s="93"/>
      <c r="U79" s="241"/>
      <c r="V79" s="241"/>
      <c r="W79" s="241"/>
      <c r="X79" s="241"/>
      <c r="Y79" s="241"/>
      <c r="Z79" s="241"/>
    </row>
    <row r="80" spans="2:26" s="95" customFormat="1" ht="13.5">
      <c r="B80" s="271" t="s">
        <v>190</v>
      </c>
      <c r="C80" s="272" t="str">
        <f>$C$5</f>
        <v>Forecast customer numbers</v>
      </c>
      <c r="D80" s="272"/>
      <c r="E80" s="272"/>
      <c r="F80" s="272"/>
      <c r="G80" s="272"/>
      <c r="H80" s="272"/>
      <c r="I80" s="272"/>
      <c r="J80" s="272"/>
      <c r="K80" s="272"/>
      <c r="L80" s="272"/>
      <c r="M80" s="273"/>
      <c r="R80" s="92"/>
      <c r="S80" s="92"/>
      <c r="T80" s="93"/>
      <c r="U80" s="241"/>
      <c r="V80" s="241"/>
      <c r="W80" s="241"/>
      <c r="X80" s="241"/>
      <c r="Y80" s="241"/>
      <c r="Z80" s="241"/>
    </row>
    <row r="81" spans="2:13" s="95" customFormat="1">
      <c r="B81" s="274" t="s">
        <v>191</v>
      </c>
      <c r="C81" s="287" t="s">
        <v>192</v>
      </c>
      <c r="D81" s="287"/>
      <c r="E81" s="287"/>
      <c r="F81" s="287"/>
      <c r="G81" s="287"/>
      <c r="H81" s="287"/>
      <c r="I81" s="287"/>
      <c r="J81" s="287"/>
      <c r="K81" s="287"/>
      <c r="L81" s="287"/>
      <c r="M81" s="288"/>
    </row>
    <row r="82" spans="2:13" s="95" customFormat="1" ht="13.5">
      <c r="B82" s="271" t="s">
        <v>193</v>
      </c>
      <c r="C82" s="272" t="str">
        <f>$C$13</f>
        <v>Reforecast customer numbers</v>
      </c>
      <c r="D82" s="272"/>
      <c r="E82" s="272"/>
      <c r="F82" s="272"/>
      <c r="G82" s="272"/>
      <c r="H82" s="272"/>
      <c r="I82" s="272"/>
      <c r="J82" s="272"/>
      <c r="K82" s="272"/>
      <c r="L82" s="272"/>
      <c r="M82" s="273"/>
    </row>
    <row r="83" spans="2:13" s="95" customFormat="1">
      <c r="B83" s="274" t="s">
        <v>194</v>
      </c>
      <c r="C83" s="287" t="s">
        <v>195</v>
      </c>
      <c r="D83" s="287"/>
      <c r="E83" s="287"/>
      <c r="F83" s="287"/>
      <c r="G83" s="287"/>
      <c r="H83" s="287"/>
      <c r="I83" s="287"/>
      <c r="J83" s="287"/>
      <c r="K83" s="287"/>
      <c r="L83" s="287"/>
      <c r="M83" s="288"/>
    </row>
    <row r="84" spans="2:13" s="95" customFormat="1" ht="13.5">
      <c r="B84" s="271" t="s">
        <v>196</v>
      </c>
      <c r="C84" s="272" t="str">
        <f>$C$21</f>
        <v>Actual customer numbers</v>
      </c>
      <c r="D84" s="272"/>
      <c r="E84" s="272"/>
      <c r="F84" s="272"/>
      <c r="G84" s="272"/>
      <c r="H84" s="272"/>
      <c r="I84" s="272"/>
      <c r="J84" s="272"/>
      <c r="K84" s="272"/>
      <c r="L84" s="272"/>
      <c r="M84" s="273"/>
    </row>
    <row r="85" spans="2:13" s="95" customFormat="1">
      <c r="B85" s="274" t="s">
        <v>197</v>
      </c>
      <c r="C85" s="287" t="s">
        <v>198</v>
      </c>
      <c r="D85" s="287"/>
      <c r="E85" s="287"/>
      <c r="F85" s="287"/>
      <c r="G85" s="287"/>
      <c r="H85" s="287"/>
      <c r="I85" s="287"/>
      <c r="J85" s="287"/>
      <c r="K85" s="287"/>
      <c r="L85" s="287"/>
      <c r="M85" s="288"/>
    </row>
    <row r="86" spans="2:13" s="95" customFormat="1" ht="13.5">
      <c r="B86" s="271" t="s">
        <v>199</v>
      </c>
      <c r="C86" s="272" t="str">
        <f>$C$29</f>
        <v>Actual revenue collected</v>
      </c>
      <c r="D86" s="272"/>
      <c r="E86" s="272"/>
      <c r="F86" s="272"/>
      <c r="G86" s="272"/>
      <c r="H86" s="272"/>
      <c r="I86" s="272"/>
      <c r="J86" s="272"/>
      <c r="K86" s="272"/>
      <c r="L86" s="272"/>
      <c r="M86" s="273"/>
    </row>
    <row r="87" spans="2:13" s="95" customFormat="1">
      <c r="B87" s="274" t="s">
        <v>200</v>
      </c>
      <c r="C87" s="287" t="s">
        <v>201</v>
      </c>
      <c r="D87" s="287"/>
      <c r="E87" s="287"/>
      <c r="F87" s="287"/>
      <c r="G87" s="287"/>
      <c r="H87" s="287"/>
      <c r="I87" s="287"/>
      <c r="J87" s="287"/>
      <c r="K87" s="287"/>
      <c r="L87" s="287"/>
      <c r="M87" s="288"/>
    </row>
    <row r="88" spans="2:13" s="95" customFormat="1" ht="13.5">
      <c r="B88" s="271" t="s">
        <v>202</v>
      </c>
      <c r="C88" s="272" t="str">
        <f>$C$37</f>
        <v>Revenue sacrifice</v>
      </c>
      <c r="D88" s="272"/>
      <c r="E88" s="272"/>
      <c r="F88" s="272"/>
      <c r="G88" s="272"/>
      <c r="H88" s="272"/>
      <c r="I88" s="272"/>
      <c r="J88" s="272"/>
      <c r="K88" s="272"/>
      <c r="L88" s="272"/>
      <c r="M88" s="273"/>
    </row>
    <row r="89" spans="2:13" s="95" customFormat="1">
      <c r="B89" s="274" t="s">
        <v>203</v>
      </c>
      <c r="C89" s="287" t="s">
        <v>204</v>
      </c>
      <c r="D89" s="287"/>
      <c r="E89" s="287"/>
      <c r="F89" s="287"/>
      <c r="G89" s="287"/>
      <c r="H89" s="287"/>
      <c r="I89" s="287"/>
      <c r="J89" s="287"/>
      <c r="K89" s="287"/>
      <c r="L89" s="287"/>
      <c r="M89" s="288"/>
    </row>
    <row r="90" spans="2:13" s="95" customFormat="1" ht="13.5">
      <c r="B90" s="271" t="s">
        <v>205</v>
      </c>
      <c r="C90" s="272" t="str">
        <f>$C$45</f>
        <v>Actual revenue collected (net)</v>
      </c>
      <c r="D90" s="272"/>
      <c r="E90" s="272"/>
      <c r="F90" s="272"/>
      <c r="G90" s="272"/>
      <c r="H90" s="272"/>
      <c r="I90" s="272"/>
      <c r="J90" s="272"/>
      <c r="K90" s="272"/>
      <c r="L90" s="272"/>
      <c r="M90" s="273"/>
    </row>
    <row r="91" spans="2:13" s="95" customFormat="1">
      <c r="B91" s="274" t="s">
        <v>206</v>
      </c>
      <c r="C91" s="287" t="s">
        <v>207</v>
      </c>
      <c r="D91" s="287"/>
      <c r="E91" s="287"/>
      <c r="F91" s="287"/>
      <c r="G91" s="287"/>
      <c r="H91" s="287"/>
      <c r="I91" s="287"/>
      <c r="J91" s="287"/>
      <c r="K91" s="287"/>
      <c r="L91" s="287"/>
      <c r="M91" s="288"/>
    </row>
    <row r="92" spans="2:13" s="95" customFormat="1" ht="13.5">
      <c r="B92" s="271" t="s">
        <v>208</v>
      </c>
      <c r="C92" s="272" t="str">
        <f>$C$53</f>
        <v>Modification factor</v>
      </c>
      <c r="D92" s="272"/>
      <c r="E92" s="272"/>
      <c r="F92" s="272"/>
      <c r="G92" s="272"/>
      <c r="H92" s="272"/>
      <c r="I92" s="272"/>
      <c r="J92" s="272"/>
      <c r="K92" s="272"/>
      <c r="L92" s="272"/>
      <c r="M92" s="273"/>
    </row>
    <row r="93" spans="2:13" s="95" customFormat="1">
      <c r="B93" s="274" t="s">
        <v>209</v>
      </c>
      <c r="C93" s="287" t="s">
        <v>210</v>
      </c>
      <c r="D93" s="287"/>
      <c r="E93" s="287"/>
      <c r="F93" s="287"/>
      <c r="G93" s="287"/>
      <c r="H93" s="287"/>
      <c r="I93" s="287"/>
      <c r="J93" s="287"/>
      <c r="K93" s="287"/>
      <c r="L93" s="287"/>
      <c r="M93" s="288"/>
    </row>
    <row r="94" spans="2:13" s="95" customFormat="1" ht="13.5">
      <c r="B94" s="271" t="s">
        <v>211</v>
      </c>
      <c r="C94" s="272" t="str">
        <f>$C$61</f>
        <v>Materiality threshold for financing adjustment</v>
      </c>
      <c r="D94" s="272"/>
      <c r="E94" s="272"/>
      <c r="F94" s="272"/>
      <c r="G94" s="272"/>
      <c r="H94" s="272"/>
      <c r="I94" s="272"/>
      <c r="J94" s="272"/>
      <c r="K94" s="272"/>
      <c r="L94" s="272"/>
      <c r="M94" s="273"/>
    </row>
    <row r="95" spans="2:13" s="95" customFormat="1">
      <c r="B95" s="274" t="s">
        <v>212</v>
      </c>
      <c r="C95" s="287" t="s">
        <v>213</v>
      </c>
      <c r="D95" s="287"/>
      <c r="E95" s="287"/>
      <c r="F95" s="287"/>
      <c r="G95" s="287"/>
      <c r="H95" s="287"/>
      <c r="I95" s="287"/>
      <c r="J95" s="287"/>
      <c r="K95" s="287"/>
      <c r="L95" s="287"/>
      <c r="M95" s="288"/>
    </row>
    <row r="96" spans="2:13" s="95" customFormat="1">
      <c r="B96" s="274" t="s">
        <v>214</v>
      </c>
      <c r="C96" s="287" t="s">
        <v>215</v>
      </c>
      <c r="D96" s="287"/>
      <c r="E96" s="287"/>
      <c r="F96" s="287"/>
      <c r="G96" s="287"/>
      <c r="H96" s="287"/>
      <c r="I96" s="287"/>
      <c r="J96" s="287"/>
      <c r="K96" s="287"/>
      <c r="L96" s="287"/>
      <c r="M96" s="288"/>
    </row>
    <row r="97" spans="2:13" s="95" customFormat="1" ht="13.5">
      <c r="B97" s="271" t="s">
        <v>216</v>
      </c>
      <c r="C97" s="272" t="str">
        <f>$C$65</f>
        <v>Total reward / (penalty) at the end of AMP6</v>
      </c>
      <c r="D97" s="272"/>
      <c r="E97" s="272"/>
      <c r="F97" s="272"/>
      <c r="G97" s="272"/>
      <c r="H97" s="272"/>
      <c r="I97" s="272"/>
      <c r="J97" s="272"/>
      <c r="K97" s="272"/>
      <c r="L97" s="272"/>
      <c r="M97" s="273"/>
    </row>
    <row r="98" spans="2:13" s="95" customFormat="1">
      <c r="B98" s="274" t="s">
        <v>217</v>
      </c>
      <c r="C98" s="287" t="s">
        <v>218</v>
      </c>
      <c r="D98" s="287"/>
      <c r="E98" s="287"/>
      <c r="F98" s="287"/>
      <c r="G98" s="287"/>
      <c r="H98" s="287"/>
      <c r="I98" s="287"/>
      <c r="J98" s="287"/>
      <c r="K98" s="287"/>
      <c r="L98" s="287"/>
      <c r="M98" s="288"/>
    </row>
    <row r="99" spans="2:13" s="95" customFormat="1" ht="13.5" thickBot="1">
      <c r="B99" s="275" t="s">
        <v>219</v>
      </c>
      <c r="C99" s="289" t="s">
        <v>220</v>
      </c>
      <c r="D99" s="289"/>
      <c r="E99" s="289"/>
      <c r="F99" s="289"/>
      <c r="G99" s="289"/>
      <c r="H99" s="289"/>
      <c r="I99" s="289"/>
      <c r="J99" s="289"/>
      <c r="K99" s="289"/>
      <c r="L99" s="289"/>
      <c r="M99" s="290"/>
    </row>
    <row r="100" spans="2:13" s="95" customFormat="1"/>
    <row r="101" spans="2:13" s="95" customFormat="1"/>
  </sheetData>
  <mergeCells count="17">
    <mergeCell ref="C91:M91"/>
    <mergeCell ref="O1:R1"/>
    <mergeCell ref="B3:C3"/>
    <mergeCell ref="U4:Y4"/>
    <mergeCell ref="B75:M75"/>
    <mergeCell ref="B77:M77"/>
    <mergeCell ref="C79:M79"/>
    <mergeCell ref="C81:M81"/>
    <mergeCell ref="C83:M83"/>
    <mergeCell ref="C85:M85"/>
    <mergeCell ref="C87:M87"/>
    <mergeCell ref="C89:M89"/>
    <mergeCell ref="C93:M93"/>
    <mergeCell ref="C95:M95"/>
    <mergeCell ref="C96:M96"/>
    <mergeCell ref="C98:M98"/>
    <mergeCell ref="C99:M99"/>
  </mergeCells>
  <conditionalFormatting sqref="R5:R68">
    <cfRule type="cellIs" dxfId="8" priority="9" operator="equal">
      <formula>0</formula>
    </cfRule>
  </conditionalFormatting>
  <pageMargins left="0.70866141732283472" right="0.70866141732283472" top="0.74803149606299213" bottom="0.74803149606299213" header="0.31496062992125984" footer="0.31496062992125984"/>
  <pageSetup paperSize="9" scale="50" orientation="portrait" r:id="rId1"/>
  <extLst>
    <ext xmlns:x14="http://schemas.microsoft.com/office/spreadsheetml/2009/9/main" uri="{78C0D931-6437-407d-A8EE-F0AAD7539E65}">
      <x14:conditionalFormattings>
        <x14:conditionalFormatting xmlns:xm="http://schemas.microsoft.com/office/excel/2006/main">
          <x14:cfRule type="expression" priority="8" id="{3A08A97E-1F00-4D23-BFE3-5A54AE0282EF}">
            <xm:f>'C:\Users\haddocks\AppData\Local\Microsoft\Windows\Temporary Internet Files\Content.IE5\BNIMITMY\[PR19-Business-plan-data-tables-–-June-2018-–-YKY.xlsb]Validation flags'!#REF!=1</xm:f>
            <x14:dxf>
              <fill>
                <patternFill>
                  <bgColor rgb="FFE0DCD8"/>
                </patternFill>
              </fill>
            </x14:dxf>
          </x14:cfRule>
          <xm:sqref>H15:L16</xm:sqref>
        </x14:conditionalFormatting>
        <x14:conditionalFormatting xmlns:xm="http://schemas.microsoft.com/office/excel/2006/main">
          <x14:cfRule type="expression" priority="7" id="{AE27A575-F838-4339-B7A5-35354FF5C446}">
            <xm:f>'C:\Users\haddocks\AppData\Local\Microsoft\Windows\Temporary Internet Files\Content.IE5\BNIMITMY\[PR19-Business-plan-data-tables-–-June-2018-–-YKY.xlsb]Validation flags'!#REF!=1</xm:f>
            <x14:dxf>
              <fill>
                <patternFill>
                  <bgColor rgb="FFE0DCD8"/>
                </patternFill>
              </fill>
            </x14:dxf>
          </x14:cfRule>
          <xm:sqref>H18:L19</xm:sqref>
        </x14:conditionalFormatting>
        <x14:conditionalFormatting xmlns:xm="http://schemas.microsoft.com/office/excel/2006/main">
          <x14:cfRule type="expression" priority="6" id="{9489E784-B820-4107-B9F8-1EB61E6CC4E9}">
            <xm:f>'C:\Users\haddocks\AppData\Local\Microsoft\Windows\Temporary Internet Files\Content.IE5\BNIMITMY\[PR19-Business-plan-data-tables-–-June-2018-–-YKY.xlsb]Validation flags'!#REF!=1</xm:f>
            <x14:dxf>
              <fill>
                <patternFill>
                  <bgColor rgb="FFE0DCD8"/>
                </patternFill>
              </fill>
            </x14:dxf>
          </x14:cfRule>
          <xm:sqref>J23:L24</xm:sqref>
        </x14:conditionalFormatting>
        <x14:conditionalFormatting xmlns:xm="http://schemas.microsoft.com/office/excel/2006/main">
          <x14:cfRule type="expression" priority="5" id="{FBF74189-B7E1-4C3F-88FE-013B3076378D}">
            <xm:f>'C:\Users\haddocks\AppData\Local\Microsoft\Windows\Temporary Internet Files\Content.IE5\BNIMITMY\[PR19-Business-plan-data-tables-–-June-2018-–-YKY.xlsb]Validation flags'!#REF!=1</xm:f>
            <x14:dxf>
              <fill>
                <patternFill>
                  <bgColor rgb="FFE0DCD8"/>
                </patternFill>
              </fill>
            </x14:dxf>
          </x14:cfRule>
          <xm:sqref>J27:L27</xm:sqref>
        </x14:conditionalFormatting>
        <x14:conditionalFormatting xmlns:xm="http://schemas.microsoft.com/office/excel/2006/main">
          <x14:cfRule type="expression" priority="4" id="{04D0DE59-7556-4629-8429-F07137950781}">
            <xm:f>'C:\Users\haddocks\AppData\Local\Microsoft\Windows\Temporary Internet Files\Content.IE5\BNIMITMY\[PR19-Business-plan-data-tables-–-June-2018-–-YKY.xlsb]Validation flags'!#REF!=1</xm:f>
            <x14:dxf>
              <fill>
                <patternFill>
                  <bgColor rgb="FFE0DCD8"/>
                </patternFill>
              </fill>
            </x14:dxf>
          </x14:cfRule>
          <xm:sqref>J31:L32</xm:sqref>
        </x14:conditionalFormatting>
        <x14:conditionalFormatting xmlns:xm="http://schemas.microsoft.com/office/excel/2006/main">
          <x14:cfRule type="expression" priority="3" id="{561F8269-BEB2-40C0-B284-B1B451D9E91D}">
            <xm:f>'C:\Users\haddocks\AppData\Local\Microsoft\Windows\Temporary Internet Files\Content.IE5\BNIMITMY\[PR19-Business-plan-data-tables-–-June-2018-–-YKY.xlsb]Validation flags'!#REF!=1</xm:f>
            <x14:dxf>
              <fill>
                <patternFill>
                  <bgColor rgb="FFE0DCD8"/>
                </patternFill>
              </fill>
            </x14:dxf>
          </x14:cfRule>
          <xm:sqref>J34:L35</xm:sqref>
        </x14:conditionalFormatting>
        <x14:conditionalFormatting xmlns:xm="http://schemas.microsoft.com/office/excel/2006/main">
          <x14:cfRule type="expression" priority="2" id="{FDF58E52-D3D7-4456-B4C6-68B404D9D895}">
            <xm:f>'C:\Users\haddocks\AppData\Local\Microsoft\Windows\Temporary Internet Files\Content.IE5\BNIMITMY\[PR19-Business-plan-data-tables-–-June-2018-–-YKY.xlsb]Validation flags'!#REF!=1</xm:f>
            <x14:dxf>
              <fill>
                <patternFill>
                  <bgColor rgb="FFE0DCD8"/>
                </patternFill>
              </fill>
            </x14:dxf>
          </x14:cfRule>
          <xm:sqref>H39:L40</xm:sqref>
        </x14:conditionalFormatting>
        <x14:conditionalFormatting xmlns:xm="http://schemas.microsoft.com/office/excel/2006/main">
          <x14:cfRule type="expression" priority="1" id="{1670E9E2-86F1-4BC9-B9D8-DF7EAE450FA9}">
            <xm:f>'C:\Users\haddocks\AppData\Local\Microsoft\Windows\Temporary Internet Files\Content.IE5\BNIMITMY\[PR19-Business-plan-data-tables-–-June-2018-–-YKY.xlsb]Validation flags'!#REF!=1</xm:f>
            <x14:dxf>
              <fill>
                <patternFill>
                  <bgColor rgb="FFE0DCD8"/>
                </patternFill>
              </fill>
            </x14:dxf>
          </x14:cfRule>
          <xm:sqref>H42:L43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Inputs</vt:lpstr>
      <vt:lpstr>Calcs</vt:lpstr>
      <vt:lpstr>Lists</vt:lpstr>
      <vt:lpstr>PR19 data table&gt;</vt:lpstr>
      <vt:lpstr>R9 - Ofwat</vt:lpstr>
      <vt:lpstr>Actual.Customer.Numbers</vt:lpstr>
      <vt:lpstr>Actual.Revenue.Collected</vt:lpstr>
      <vt:lpstr>Actual.Revenue.Collected.Net</vt:lpstr>
      <vt:lpstr>AMP.Years</vt:lpstr>
      <vt:lpstr>Calendar.Years</vt:lpstr>
      <vt:lpstr>Customer.List</vt:lpstr>
      <vt:lpstr>Discount.Rate</vt:lpstr>
      <vt:lpstr>Forecast.Customer.Numbers</vt:lpstr>
      <vt:lpstr>Materiality.Threshold</vt:lpstr>
      <vt:lpstr>Modification.Factor</vt:lpstr>
      <vt:lpstr>Perc.Recovered.Water</vt:lpstr>
      <vt:lpstr>'R9 - Ofwat'!Print_Area</vt:lpstr>
      <vt:lpstr>Reforecast.Customer.Numbers</vt:lpstr>
      <vt:lpstr>Revenue.Sacrifice</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Crane</dc:creator>
  <cp:lastModifiedBy>Andrew Bush</cp:lastModifiedBy>
  <cp:lastPrinted>2018-07-03T10:59:31Z</cp:lastPrinted>
  <dcterms:created xsi:type="dcterms:W3CDTF">2015-02-03T17:19:53Z</dcterms:created>
  <dcterms:modified xsi:type="dcterms:W3CDTF">2018-09-10T14:52:58Z</dcterms:modified>
</cp:coreProperties>
</file>