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showInkAnnotation="0" codeName="ThisWorkbook" defaultThemeVersion="124226"/>
  <xr:revisionPtr revIDLastSave="0" documentId="8_{E14B5246-3251-4D07-B374-FCC05BBE5BD8}" xr6:coauthVersionLast="47" xr6:coauthVersionMax="47" xr10:uidLastSave="{00000000-0000-0000-0000-000000000000}"/>
  <bookViews>
    <workbookView xWindow="33720" yWindow="-120" windowWidth="29040" windowHeight="15720" tabRatio="710" firstSheet="20" activeTab="20"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9" i="7" l="1"/>
  <c r="F122" i="7"/>
  <c r="F121" i="7"/>
  <c r="F120" i="7"/>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G194" i="24" s="1"/>
  <c r="G205" i="24" s="1"/>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I260" i="24"/>
  <c r="H260" i="24"/>
  <c r="G260" i="24"/>
  <c r="F260" i="24"/>
  <c r="E260" i="24"/>
  <c r="I256" i="24"/>
  <c r="H256" i="24"/>
  <c r="G256" i="24"/>
  <c r="F256" i="24"/>
  <c r="E256" i="24"/>
  <c r="J255" i="24"/>
  <c r="J260"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E194" i="24"/>
  <c r="E205" i="24" s="1"/>
  <c r="E190" i="24"/>
  <c r="E200" i="24" s="1"/>
  <c r="I188" i="24"/>
  <c r="H188" i="24"/>
  <c r="G188" i="24"/>
  <c r="F188" i="24"/>
  <c r="E188" i="24"/>
  <c r="I187" i="24"/>
  <c r="F187" i="24"/>
  <c r="E187" i="24"/>
  <c r="I186" i="24"/>
  <c r="I184" i="24"/>
  <c r="F184" i="24"/>
  <c r="E184" i="24"/>
  <c r="E191" i="24" s="1"/>
  <c r="E204" i="24" s="1"/>
  <c r="I183" i="24"/>
  <c r="H183" i="24"/>
  <c r="G183" i="24"/>
  <c r="F183" i="24"/>
  <c r="E183" i="24"/>
  <c r="I182" i="24"/>
  <c r="H182" i="24"/>
  <c r="G182" i="24"/>
  <c r="F182" i="24"/>
  <c r="E182" i="24"/>
  <c r="E189" i="24" s="1"/>
  <c r="E196" i="24" s="1"/>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I138" i="24"/>
  <c r="G138" i="24"/>
  <c r="F138" i="24"/>
  <c r="E138" i="24"/>
  <c r="G137" i="24"/>
  <c r="E137" i="24"/>
  <c r="I134" i="24"/>
  <c r="H134" i="24"/>
  <c r="G134" i="24"/>
  <c r="F134" i="24"/>
  <c r="E134" i="24"/>
  <c r="J133"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I83" i="24"/>
  <c r="G83" i="24"/>
  <c r="F83" i="24"/>
  <c r="E83" i="24"/>
  <c r="G82" i="24"/>
  <c r="E82" i="24"/>
  <c r="I79" i="24"/>
  <c r="H79" i="24"/>
  <c r="G79" i="24"/>
  <c r="F79" i="24"/>
  <c r="E79"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E39" i="24"/>
  <c r="I36" i="24"/>
  <c r="H36" i="24"/>
  <c r="G36" i="24"/>
  <c r="F36" i="24"/>
  <c r="E36" i="24"/>
  <c r="I35" i="24"/>
  <c r="H35" i="24"/>
  <c r="G35" i="24"/>
  <c r="F35" i="24"/>
  <c r="E35" i="24"/>
  <c r="J34" i="24"/>
  <c r="J22" i="24" s="1"/>
  <c r="I32" i="24"/>
  <c r="G32" i="24"/>
  <c r="F32" i="24"/>
  <c r="E32" i="24"/>
  <c r="G31" i="24"/>
  <c r="E31" i="24"/>
  <c r="I28" i="24"/>
  <c r="H28" i="24"/>
  <c r="G28" i="24"/>
  <c r="F28" i="24"/>
  <c r="E28" i="24"/>
  <c r="J27" i="24"/>
  <c r="J39" i="24" s="1"/>
  <c r="I27" i="24"/>
  <c r="I39" i="24" s="1"/>
  <c r="H27" i="24"/>
  <c r="H39" i="24" s="1"/>
  <c r="G27" i="24"/>
  <c r="G39" i="24" s="1"/>
  <c r="F27" i="24"/>
  <c r="F39" i="24" s="1"/>
  <c r="E27" i="24"/>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R286" i="23"/>
  <c r="L286" i="23"/>
  <c r="K286" i="23"/>
  <c r="J286" i="23"/>
  <c r="I286" i="23"/>
  <c r="H286" i="23"/>
  <c r="G286" i="23"/>
  <c r="F286" i="23"/>
  <c r="E286" i="23"/>
  <c r="R285" i="23"/>
  <c r="Q285" i="23"/>
  <c r="P285" i="23"/>
  <c r="O285" i="23"/>
  <c r="N285" i="23"/>
  <c r="M285" i="23"/>
  <c r="L285" i="23"/>
  <c r="K285" i="23"/>
  <c r="J285" i="23"/>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G194" i="23"/>
  <c r="G205" i="23" s="1"/>
  <c r="E189" i="23"/>
  <c r="E196" i="23" s="1"/>
  <c r="I188" i="23"/>
  <c r="H188" i="23"/>
  <c r="G188" i="23"/>
  <c r="F188" i="23"/>
  <c r="E188" i="23"/>
  <c r="I187" i="23"/>
  <c r="F187" i="23"/>
  <c r="E187" i="23"/>
  <c r="E194" i="23" s="1"/>
  <c r="E205" i="23" s="1"/>
  <c r="G186" i="23"/>
  <c r="F186" i="23"/>
  <c r="I185" i="23"/>
  <c r="E185" i="23"/>
  <c r="E192" i="23" s="1"/>
  <c r="E197" i="23" s="1"/>
  <c r="I184" i="23"/>
  <c r="F184" i="23"/>
  <c r="E184" i="23"/>
  <c r="E191" i="23" s="1"/>
  <c r="E204" i="23" s="1"/>
  <c r="I183" i="23"/>
  <c r="H183" i="23"/>
  <c r="G183" i="23"/>
  <c r="F183" i="23"/>
  <c r="E183" i="23"/>
  <c r="E190" i="23" s="1"/>
  <c r="E200" i="23" s="1"/>
  <c r="I182" i="23"/>
  <c r="H182" i="23"/>
  <c r="G182" i="23"/>
  <c r="F182" i="23"/>
  <c r="E182" i="23"/>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G137" i="23"/>
  <c r="E137" i="23"/>
  <c r="I134" i="23"/>
  <c r="H134" i="23"/>
  <c r="G134" i="23"/>
  <c r="F134" i="23"/>
  <c r="E134" i="23"/>
  <c r="J133"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G160" i="23" s="1"/>
  <c r="I107" i="23"/>
  <c r="I186" i="23" s="1"/>
  <c r="H107" i="23"/>
  <c r="H186" i="23" s="1"/>
  <c r="G107" i="23"/>
  <c r="F107" i="23"/>
  <c r="E107" i="23"/>
  <c r="E186" i="23" s="1"/>
  <c r="E193" i="23" s="1"/>
  <c r="E201" i="23" s="1"/>
  <c r="I106" i="23"/>
  <c r="H106" i="23"/>
  <c r="H185" i="23" s="1"/>
  <c r="G106" i="23"/>
  <c r="G185" i="23" s="1"/>
  <c r="F106" i="23"/>
  <c r="F185" i="23" s="1"/>
  <c r="E106" i="23"/>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I83" i="23"/>
  <c r="G83" i="23"/>
  <c r="F83" i="23"/>
  <c r="E83" i="23"/>
  <c r="G82" i="23"/>
  <c r="E82" i="23"/>
  <c r="I79" i="23"/>
  <c r="H79" i="23"/>
  <c r="G79" i="23"/>
  <c r="F79" i="23"/>
  <c r="E79"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G31" i="23"/>
  <c r="E31" i="23"/>
  <c r="I28" i="23"/>
  <c r="H28" i="23"/>
  <c r="G28" i="23"/>
  <c r="F28" i="23"/>
  <c r="E28"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J285" i="22"/>
  <c r="I285" i="22"/>
  <c r="H285" i="22"/>
  <c r="G285" i="22"/>
  <c r="F285" i="22"/>
  <c r="E285" i="22"/>
  <c r="G282" i="22"/>
  <c r="I279" i="22"/>
  <c r="H279" i="22"/>
  <c r="G279" i="22"/>
  <c r="F279" i="22"/>
  <c r="E279" i="22"/>
  <c r="I278" i="22"/>
  <c r="F278" i="22"/>
  <c r="E278" i="22"/>
  <c r="I277" i="22"/>
  <c r="H277" i="22"/>
  <c r="G277" i="22"/>
  <c r="F277" i="22"/>
  <c r="E277" i="22"/>
  <c r="I276" i="22"/>
  <c r="H276" i="22"/>
  <c r="G276" i="22"/>
  <c r="F276" i="22"/>
  <c r="E276" i="22"/>
  <c r="G272" i="22"/>
  <c r="G278" i="22" s="1"/>
  <c r="I271" i="22"/>
  <c r="H271" i="22"/>
  <c r="G271" i="22"/>
  <c r="F271" i="22"/>
  <c r="E271" i="22"/>
  <c r="I270" i="22"/>
  <c r="H270" i="22"/>
  <c r="G270" i="22"/>
  <c r="G280" i="22" s="1"/>
  <c r="G290" i="22" s="1"/>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J260" i="22"/>
  <c r="I260" i="22"/>
  <c r="H260" i="22"/>
  <c r="G260" i="22"/>
  <c r="F260" i="22"/>
  <c r="E260" i="22"/>
  <c r="I256" i="22"/>
  <c r="H256" i="22"/>
  <c r="G256" i="22"/>
  <c r="F256" i="22"/>
  <c r="E256" i="22"/>
  <c r="J255" i="22"/>
  <c r="J239" i="22" s="1"/>
  <c r="I253" i="22"/>
  <c r="G253" i="22"/>
  <c r="F253" i="22"/>
  <c r="E253" i="22"/>
  <c r="I250" i="22"/>
  <c r="H250" i="22"/>
  <c r="F250" i="22"/>
  <c r="I249" i="22"/>
  <c r="H249" i="22"/>
  <c r="G249" i="22"/>
  <c r="F249" i="22"/>
  <c r="E249" i="22"/>
  <c r="G248" i="22"/>
  <c r="E248" i="22"/>
  <c r="I245" i="22"/>
  <c r="H245" i="22"/>
  <c r="G245" i="22"/>
  <c r="F245" i="22"/>
  <c r="E245" i="22"/>
  <c r="J244" i="22"/>
  <c r="I244" i="22"/>
  <c r="H244" i="22"/>
  <c r="G244" i="22"/>
  <c r="F244" i="22"/>
  <c r="E244" i="22"/>
  <c r="R243" i="22"/>
  <c r="L243" i="22"/>
  <c r="K243" i="22"/>
  <c r="J243" i="22"/>
  <c r="I243" i="22"/>
  <c r="H243" i="22"/>
  <c r="G243" i="22"/>
  <c r="F243" i="22"/>
  <c r="E243" i="22"/>
  <c r="I240" i="22"/>
  <c r="H240" i="22"/>
  <c r="G240" i="22"/>
  <c r="F240" i="22"/>
  <c r="E240"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I197" i="22"/>
  <c r="F197" i="22"/>
  <c r="I196" i="22"/>
  <c r="F196" i="22"/>
  <c r="I188" i="22"/>
  <c r="H188" i="22"/>
  <c r="G188" i="22"/>
  <c r="F188" i="22"/>
  <c r="E188" i="22"/>
  <c r="I187" i="22"/>
  <c r="F187" i="22"/>
  <c r="E187" i="22"/>
  <c r="E194" i="22" s="1"/>
  <c r="E205" i="22" s="1"/>
  <c r="I186" i="22"/>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I138" i="22"/>
  <c r="G138" i="22"/>
  <c r="F138" i="22"/>
  <c r="E138" i="22"/>
  <c r="G137" i="22"/>
  <c r="E137" i="22"/>
  <c r="I134" i="22"/>
  <c r="H134" i="22"/>
  <c r="G134" i="22"/>
  <c r="F134" i="22"/>
  <c r="E134"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I107" i="22"/>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I83" i="22"/>
  <c r="G83" i="22"/>
  <c r="F83" i="22"/>
  <c r="E83" i="22"/>
  <c r="G82" i="22"/>
  <c r="E82" i="22"/>
  <c r="I79" i="22"/>
  <c r="H79" i="22"/>
  <c r="G79" i="22"/>
  <c r="F79" i="22"/>
  <c r="E79"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9" i="22"/>
  <c r="I36" i="22"/>
  <c r="H36" i="22"/>
  <c r="G36" i="22"/>
  <c r="F36" i="22"/>
  <c r="E36" i="22"/>
  <c r="I35" i="22"/>
  <c r="H35" i="22"/>
  <c r="G35" i="22"/>
  <c r="F35" i="22"/>
  <c r="E35" i="22"/>
  <c r="J34" i="22"/>
  <c r="J22" i="22" s="1"/>
  <c r="I32" i="22"/>
  <c r="G32" i="22"/>
  <c r="F32" i="22"/>
  <c r="E32" i="22"/>
  <c r="G31" i="22"/>
  <c r="E31" i="22"/>
  <c r="I28" i="22"/>
  <c r="H28" i="22"/>
  <c r="G28" i="22"/>
  <c r="F28" i="22"/>
  <c r="E28" i="22"/>
  <c r="I27" i="22"/>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G157" i="12" s="1"/>
  <c r="G184" i="12" s="1"/>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I260" i="12"/>
  <c r="H260" i="12"/>
  <c r="G260" i="12"/>
  <c r="F260" i="12"/>
  <c r="E260" i="12"/>
  <c r="I256" i="12"/>
  <c r="H256" i="12"/>
  <c r="G256" i="12"/>
  <c r="F256" i="12"/>
  <c r="E256" i="12"/>
  <c r="J255" i="12"/>
  <c r="I253" i="12"/>
  <c r="G253" i="12"/>
  <c r="F253" i="12"/>
  <c r="E253" i="12"/>
  <c r="I250" i="12"/>
  <c r="H250" i="12"/>
  <c r="F250" i="12"/>
  <c r="I249" i="12"/>
  <c r="H249" i="12"/>
  <c r="G249" i="12"/>
  <c r="F249" i="12"/>
  <c r="E249" i="12"/>
  <c r="G248" i="12"/>
  <c r="E248" i="12"/>
  <c r="I245" i="12"/>
  <c r="H245" i="12"/>
  <c r="G245" i="12"/>
  <c r="F245" i="12"/>
  <c r="E245" i="12"/>
  <c r="J244"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G190" i="12"/>
  <c r="G200" i="12" s="1"/>
  <c r="E189" i="12"/>
  <c r="E196" i="12" s="1"/>
  <c r="I188" i="12"/>
  <c r="H188" i="12"/>
  <c r="G188" i="12"/>
  <c r="F188" i="12"/>
  <c r="E188" i="12"/>
  <c r="I187" i="12"/>
  <c r="F187" i="12"/>
  <c r="E187" i="12"/>
  <c r="E194" i="12" s="1"/>
  <c r="E205" i="12" s="1"/>
  <c r="I185" i="12"/>
  <c r="I184" i="12"/>
  <c r="F184" i="12"/>
  <c r="E184" i="12"/>
  <c r="E191" i="12" s="1"/>
  <c r="E204" i="12" s="1"/>
  <c r="I183" i="12"/>
  <c r="H183" i="12"/>
  <c r="G183" i="12"/>
  <c r="F183" i="12"/>
  <c r="E183" i="12"/>
  <c r="E190" i="12" s="1"/>
  <c r="E200" i="12" s="1"/>
  <c r="I182" i="12"/>
  <c r="H182" i="12"/>
  <c r="G182" i="12"/>
  <c r="F182" i="12"/>
  <c r="E182" i="12"/>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F160" i="12"/>
  <c r="E160" i="12"/>
  <c r="I159" i="12"/>
  <c r="G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J145" i="12" s="1"/>
  <c r="I138" i="12"/>
  <c r="G138" i="12"/>
  <c r="F138" i="12"/>
  <c r="E138" i="12"/>
  <c r="G137" i="12"/>
  <c r="E137" i="12"/>
  <c r="I134" i="12"/>
  <c r="H134" i="12"/>
  <c r="G134" i="12"/>
  <c r="F134" i="12"/>
  <c r="E134"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G187" i="12" s="1"/>
  <c r="I107" i="12"/>
  <c r="I186" i="12" s="1"/>
  <c r="H107" i="12"/>
  <c r="H186" i="12" s="1"/>
  <c r="G107" i="12"/>
  <c r="G186" i="12" s="1"/>
  <c r="F107" i="12"/>
  <c r="F186" i="12" s="1"/>
  <c r="E107" i="12"/>
  <c r="E186" i="12" s="1"/>
  <c r="E193" i="12" s="1"/>
  <c r="E201" i="12" s="1"/>
  <c r="I106" i="12"/>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J90" i="12" s="1"/>
  <c r="I83" i="12"/>
  <c r="G83" i="12"/>
  <c r="F83" i="12"/>
  <c r="E83" i="12"/>
  <c r="G82" i="12"/>
  <c r="E82" i="12"/>
  <c r="I79" i="12"/>
  <c r="H79" i="12"/>
  <c r="G79" i="12"/>
  <c r="F79" i="12"/>
  <c r="E79"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F39" i="12"/>
  <c r="I36" i="12"/>
  <c r="H36" i="12"/>
  <c r="G36" i="12"/>
  <c r="F36" i="12"/>
  <c r="E36" i="12"/>
  <c r="I35" i="12"/>
  <c r="H35" i="12"/>
  <c r="G35" i="12"/>
  <c r="F35" i="12"/>
  <c r="E35" i="12"/>
  <c r="J34" i="12"/>
  <c r="I32" i="12"/>
  <c r="G32" i="12"/>
  <c r="F32" i="12"/>
  <c r="E32" i="12"/>
  <c r="G31" i="12"/>
  <c r="E31" i="12"/>
  <c r="I28" i="12"/>
  <c r="H28" i="12"/>
  <c r="G28" i="12"/>
  <c r="F28" i="12"/>
  <c r="E28" i="12"/>
  <c r="J27" i="12"/>
  <c r="I27" i="12"/>
  <c r="I39" i="12" s="1"/>
  <c r="H27" i="12"/>
  <c r="H39" i="12" s="1"/>
  <c r="G27" i="12"/>
  <c r="G39" i="12" s="1"/>
  <c r="F27" i="12"/>
  <c r="E27" i="12"/>
  <c r="E39" i="12" s="1"/>
  <c r="R26" i="12"/>
  <c r="L26" i="12"/>
  <c r="K26" i="12"/>
  <c r="J26" i="12"/>
  <c r="I26" i="12"/>
  <c r="H26" i="12"/>
  <c r="G26" i="12"/>
  <c r="F26" i="12"/>
  <c r="E26" i="12"/>
  <c r="I23" i="12"/>
  <c r="H23" i="12"/>
  <c r="G23" i="12"/>
  <c r="F23" i="12"/>
  <c r="E23" i="12"/>
  <c r="J22"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I260" i="21"/>
  <c r="H260" i="21"/>
  <c r="G260" i="21"/>
  <c r="F260" i="21"/>
  <c r="E260" i="21"/>
  <c r="I256" i="21"/>
  <c r="H256" i="21"/>
  <c r="G256" i="21"/>
  <c r="F256" i="21"/>
  <c r="E256" i="21"/>
  <c r="J255" i="21"/>
  <c r="I253" i="21"/>
  <c r="G253" i="21"/>
  <c r="F253" i="21"/>
  <c r="E253" i="21"/>
  <c r="I250" i="21"/>
  <c r="H250" i="21"/>
  <c r="F250" i="21"/>
  <c r="E250" i="21"/>
  <c r="I249" i="21"/>
  <c r="H249" i="21"/>
  <c r="G249" i="21"/>
  <c r="F249" i="21"/>
  <c r="E249" i="21"/>
  <c r="G248" i="21"/>
  <c r="E248" i="21"/>
  <c r="I245" i="21"/>
  <c r="H245" i="21"/>
  <c r="G245" i="21"/>
  <c r="F245" i="21"/>
  <c r="E245"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I188" i="21"/>
  <c r="H188" i="21"/>
  <c r="G188" i="21"/>
  <c r="F188" i="21"/>
  <c r="E188" i="21"/>
  <c r="I187" i="21"/>
  <c r="F187" i="21"/>
  <c r="E187" i="21"/>
  <c r="E194" i="21" s="1"/>
  <c r="E205" i="21" s="1"/>
  <c r="F186" i="21"/>
  <c r="E185" i="21"/>
  <c r="E192" i="21" s="1"/>
  <c r="E197" i="21" s="1"/>
  <c r="I184" i="21"/>
  <c r="F184" i="21"/>
  <c r="E184" i="21"/>
  <c r="E191" i="21" s="1"/>
  <c r="E204" i="21" s="1"/>
  <c r="I183" i="21"/>
  <c r="H183" i="21"/>
  <c r="G183" i="21"/>
  <c r="F183" i="21"/>
  <c r="E183" i="21"/>
  <c r="E190" i="21" s="1"/>
  <c r="E200" i="21" s="1"/>
  <c r="I182" i="21"/>
  <c r="H182" i="21"/>
  <c r="G182" i="21"/>
  <c r="F182" i="21"/>
  <c r="E182" i="21"/>
  <c r="E189" i="21" s="1"/>
  <c r="E196" i="21" s="1"/>
  <c r="I177" i="2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G163" i="21"/>
  <c r="F163" i="21"/>
  <c r="E163" i="21"/>
  <c r="G161" i="21"/>
  <c r="I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I138" i="21"/>
  <c r="G138" i="21"/>
  <c r="F138" i="21"/>
  <c r="E138" i="21"/>
  <c r="G137" i="21"/>
  <c r="E137" i="21"/>
  <c r="I134" i="21"/>
  <c r="H134" i="21"/>
  <c r="G134" i="21"/>
  <c r="F134" i="21"/>
  <c r="E134"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G164" i="21" s="1"/>
  <c r="I115" i="21"/>
  <c r="F115" i="21"/>
  <c r="E115" i="21"/>
  <c r="I114" i="21"/>
  <c r="H114" i="21"/>
  <c r="G114" i="21"/>
  <c r="F114" i="21"/>
  <c r="E114" i="21"/>
  <c r="G108" i="21"/>
  <c r="G187" i="21" s="1"/>
  <c r="I107" i="21"/>
  <c r="I186" i="21" s="1"/>
  <c r="H107" i="21"/>
  <c r="H186" i="21" s="1"/>
  <c r="G107" i="21"/>
  <c r="G186" i="21" s="1"/>
  <c r="F107" i="21"/>
  <c r="E107" i="21"/>
  <c r="E186" i="21" s="1"/>
  <c r="E193" i="21" s="1"/>
  <c r="E201" i="21" s="1"/>
  <c r="I106" i="21"/>
  <c r="I185" i="21" s="1"/>
  <c r="H106" i="21"/>
  <c r="H185" i="21" s="1"/>
  <c r="G106" i="21"/>
  <c r="G185" i="21" s="1"/>
  <c r="F106" i="21"/>
  <c r="F185" i="21" s="1"/>
  <c r="E106" i="2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F91" i="21"/>
  <c r="I90" i="21"/>
  <c r="H90" i="21"/>
  <c r="G90" i="21"/>
  <c r="F90" i="21"/>
  <c r="E90" i="21"/>
  <c r="I87" i="21"/>
  <c r="H87" i="21"/>
  <c r="G87" i="21"/>
  <c r="F87" i="21"/>
  <c r="E87" i="21"/>
  <c r="I86" i="21"/>
  <c r="I91" i="21" s="1"/>
  <c r="H86" i="21"/>
  <c r="H91" i="21" s="1"/>
  <c r="G86" i="21"/>
  <c r="G91" i="21" s="1"/>
  <c r="F86" i="21"/>
  <c r="E86" i="21"/>
  <c r="E91" i="21" s="1"/>
  <c r="J85" i="21"/>
  <c r="J78" i="21" s="1"/>
  <c r="I83" i="21"/>
  <c r="G83" i="21"/>
  <c r="F83" i="21"/>
  <c r="E83" i="21"/>
  <c r="G82" i="21"/>
  <c r="E82" i="21"/>
  <c r="I79" i="21"/>
  <c r="H79" i="21"/>
  <c r="G79" i="21"/>
  <c r="F79" i="21"/>
  <c r="E79"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I32" i="21"/>
  <c r="G32" i="21"/>
  <c r="F32" i="21"/>
  <c r="E32" i="21"/>
  <c r="G31" i="21"/>
  <c r="E31" i="21"/>
  <c r="I28" i="21"/>
  <c r="H28" i="21"/>
  <c r="G28" i="21"/>
  <c r="F28" i="21"/>
  <c r="E28" i="21"/>
  <c r="J27" i="21"/>
  <c r="J39" i="21" s="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J22"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25" i="16" s="1"/>
  <c r="J111" i="16"/>
  <c r="R108" i="16"/>
  <c r="R114" i="16" s="1"/>
  <c r="G108" i="16"/>
  <c r="G114" i="16" s="1"/>
  <c r="E108" i="16"/>
  <c r="E114" i="16" s="1"/>
  <c r="R107" i="16"/>
  <c r="G107" i="16"/>
  <c r="E107" i="16"/>
  <c r="R106" i="16"/>
  <c r="G106" i="16"/>
  <c r="E106" i="16"/>
  <c r="R105" i="16"/>
  <c r="P105" i="16"/>
  <c r="O105" i="16"/>
  <c r="G105" i="16"/>
  <c r="E105" i="16"/>
  <c r="R104" i="16"/>
  <c r="G104" i="16"/>
  <c r="E104" i="16"/>
  <c r="R103" i="16"/>
  <c r="G103" i="16"/>
  <c r="E103" i="16"/>
  <c r="R102" i="16"/>
  <c r="N102" i="16"/>
  <c r="G102" i="16"/>
  <c r="E102" i="16"/>
  <c r="R101" i="16"/>
  <c r="G101" i="16"/>
  <c r="E101" i="16"/>
  <c r="R100" i="16"/>
  <c r="G100" i="16"/>
  <c r="E100" i="16"/>
  <c r="R99" i="16"/>
  <c r="O99" i="16"/>
  <c r="J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235" i="21" s="1"/>
  <c r="J47" i="16"/>
  <c r="J171" i="12" s="1"/>
  <c r="R44" i="16"/>
  <c r="R50" i="16" s="1"/>
  <c r="R250" i="22" s="1"/>
  <c r="Q44" i="16"/>
  <c r="Q50" i="16" s="1"/>
  <c r="Q250" i="21" s="1"/>
  <c r="P44" i="16"/>
  <c r="P50" i="16" s="1"/>
  <c r="O44" i="16"/>
  <c r="O50" i="16" s="1"/>
  <c r="N44" i="16"/>
  <c r="N50" i="16" s="1"/>
  <c r="M44" i="16"/>
  <c r="M50" i="16" s="1"/>
  <c r="L44" i="16"/>
  <c r="L50" i="16" s="1"/>
  <c r="K44" i="16"/>
  <c r="K50" i="16" s="1"/>
  <c r="J44" i="16"/>
  <c r="J50" i="16" s="1"/>
  <c r="G44" i="16"/>
  <c r="G50" i="16" s="1"/>
  <c r="E44" i="16"/>
  <c r="E50" i="16" s="1"/>
  <c r="E250" i="24"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I177" i="24" s="1"/>
  <c r="G64" i="8"/>
  <c r="F64" i="8"/>
  <c r="E64" i="8"/>
  <c r="E177" i="21" s="1"/>
  <c r="I58" i="8"/>
  <c r="G58" i="8"/>
  <c r="F58" i="8"/>
  <c r="E58" i="8"/>
  <c r="I57" i="8"/>
  <c r="G57" i="8"/>
  <c r="F57" i="8"/>
  <c r="E57" i="8"/>
  <c r="I53" i="8"/>
  <c r="G53" i="8"/>
  <c r="F53" i="8"/>
  <c r="E53" i="8"/>
  <c r="I52" i="8"/>
  <c r="G52" i="8"/>
  <c r="F52" i="8"/>
  <c r="E52" i="8"/>
  <c r="I49" i="8"/>
  <c r="H49" i="8"/>
  <c r="G49" i="8"/>
  <c r="F49" i="8"/>
  <c r="E49" i="8"/>
  <c r="G48" i="8"/>
  <c r="E48" i="8"/>
  <c r="I45" i="8"/>
  <c r="J46" i="8"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22" s="1"/>
  <c r="E6" i="8"/>
  <c r="E3" i="8"/>
  <c r="E2" i="8"/>
  <c r="A1" i="8"/>
  <c r="D5" i="13" s="1"/>
  <c r="Q109" i="7"/>
  <c r="O109" i="7"/>
  <c r="N81" i="7"/>
  <c r="N108" i="16" s="1"/>
  <c r="N114" i="16" s="1"/>
  <c r="M81" i="7"/>
  <c r="M108" i="16" s="1"/>
  <c r="M114" i="16" s="1"/>
  <c r="L81" i="7"/>
  <c r="L108" i="16" s="1"/>
  <c r="L114" i="16" s="1"/>
  <c r="J79" i="7"/>
  <c r="J106" i="16" s="1"/>
  <c r="K78" i="7"/>
  <c r="K105" i="16" s="1"/>
  <c r="L77" i="7"/>
  <c r="L104" i="16" s="1"/>
  <c r="M76" i="7"/>
  <c r="M103" i="16" s="1"/>
  <c r="L76" i="7"/>
  <c r="L103" i="16" s="1"/>
  <c r="K76" i="7"/>
  <c r="K103" i="16" s="1"/>
  <c r="N75" i="7"/>
  <c r="O101" i="16"/>
  <c r="N74" i="7"/>
  <c r="N101" i="16" s="1"/>
  <c r="M74" i="7"/>
  <c r="M101" i="16" s="1"/>
  <c r="P100" i="16"/>
  <c r="O100" i="16"/>
  <c r="P98" i="16"/>
  <c r="Q97" i="16"/>
  <c r="O84" i="16"/>
  <c r="N65" i="7"/>
  <c r="N84" i="16" s="1"/>
  <c r="M65" i="7"/>
  <c r="M84" i="16" s="1"/>
  <c r="Q83" i="16"/>
  <c r="K64" i="7"/>
  <c r="K83" i="16" s="1"/>
  <c r="M62" i="7"/>
  <c r="M81" i="16" s="1"/>
  <c r="L62" i="7"/>
  <c r="L81" i="16" s="1"/>
  <c r="K62" i="7"/>
  <c r="K81" i="16" s="1"/>
  <c r="O79" i="16"/>
  <c r="P78" i="16"/>
  <c r="O78" i="16"/>
  <c r="Q77" i="16"/>
  <c r="P77" i="16"/>
  <c r="O77" i="16"/>
  <c r="Q76" i="16"/>
  <c r="F17" i="7"/>
  <c r="F48" i="8" s="1"/>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108" i="16" s="1"/>
  <c r="Q114" i="16" s="1"/>
  <c r="L27" i="33"/>
  <c r="P108" i="16" s="1"/>
  <c r="P114" i="16" s="1"/>
  <c r="K27" i="33"/>
  <c r="O108" i="16" s="1"/>
  <c r="O114" i="16" s="1"/>
  <c r="J27" i="33"/>
  <c r="I27" i="33"/>
  <c r="H27" i="33"/>
  <c r="G27" i="33"/>
  <c r="K81" i="7" s="1"/>
  <c r="K108" i="16" s="1"/>
  <c r="K114" i="16" s="1"/>
  <c r="F27" i="33"/>
  <c r="J81" i="7" s="1"/>
  <c r="J108" i="16" s="1"/>
  <c r="J114" i="16" s="1"/>
  <c r="E27" i="33"/>
  <c r="D27" i="33"/>
  <c r="C27" i="33"/>
  <c r="B27" i="33"/>
  <c r="A27" i="33"/>
  <c r="M26" i="33"/>
  <c r="Q107" i="16" s="1"/>
  <c r="L26" i="33"/>
  <c r="P107" i="16" s="1"/>
  <c r="K26" i="33"/>
  <c r="O107" i="16" s="1"/>
  <c r="J26" i="33"/>
  <c r="N80" i="7" s="1"/>
  <c r="N107" i="16" s="1"/>
  <c r="I26" i="33"/>
  <c r="M80" i="7" s="1"/>
  <c r="M107" i="16" s="1"/>
  <c r="H26" i="33"/>
  <c r="L80" i="7" s="1"/>
  <c r="L107" i="16" s="1"/>
  <c r="G26" i="33"/>
  <c r="K80" i="7" s="1"/>
  <c r="K107" i="16" s="1"/>
  <c r="F26" i="33"/>
  <c r="J80" i="7" s="1"/>
  <c r="J107" i="16" s="1"/>
  <c r="E26" i="33"/>
  <c r="D26" i="33"/>
  <c r="C26" i="33"/>
  <c r="B26" i="33"/>
  <c r="A26" i="33"/>
  <c r="M25" i="33"/>
  <c r="Q106" i="16" s="1"/>
  <c r="L25" i="33"/>
  <c r="P106" i="16" s="1"/>
  <c r="K25" i="33"/>
  <c r="O106" i="16" s="1"/>
  <c r="J25" i="33"/>
  <c r="N79" i="7" s="1"/>
  <c r="N106" i="16" s="1"/>
  <c r="I25" i="33"/>
  <c r="M79" i="7" s="1"/>
  <c r="M106" i="16" s="1"/>
  <c r="H25" i="33"/>
  <c r="L79" i="7" s="1"/>
  <c r="L106" i="16" s="1"/>
  <c r="G25" i="33"/>
  <c r="K79" i="7" s="1"/>
  <c r="K106" i="16" s="1"/>
  <c r="F25" i="33"/>
  <c r="E25" i="33"/>
  <c r="D25" i="33"/>
  <c r="C25" i="33"/>
  <c r="B25" i="33"/>
  <c r="A25" i="33"/>
  <c r="M24" i="33"/>
  <c r="Q105" i="16" s="1"/>
  <c r="L24" i="33"/>
  <c r="K24" i="33"/>
  <c r="J24" i="33"/>
  <c r="N78" i="7" s="1"/>
  <c r="N105" i="16" s="1"/>
  <c r="I24" i="33"/>
  <c r="M78" i="7" s="1"/>
  <c r="M105" i="16" s="1"/>
  <c r="H24" i="33"/>
  <c r="L78" i="7" s="1"/>
  <c r="L105" i="16" s="1"/>
  <c r="G24" i="33"/>
  <c r="F24" i="33"/>
  <c r="J78" i="7" s="1"/>
  <c r="J105" i="16" s="1"/>
  <c r="E24" i="33"/>
  <c r="D24" i="33"/>
  <c r="C24" i="33"/>
  <c r="B24" i="33"/>
  <c r="A24" i="33"/>
  <c r="M23" i="33"/>
  <c r="Q104" i="16" s="1"/>
  <c r="L23" i="33"/>
  <c r="P104" i="16" s="1"/>
  <c r="K23" i="33"/>
  <c r="O104" i="16" s="1"/>
  <c r="J23" i="33"/>
  <c r="N77" i="7" s="1"/>
  <c r="N104" i="16" s="1"/>
  <c r="I23" i="33"/>
  <c r="M77" i="7" s="1"/>
  <c r="M104" i="16" s="1"/>
  <c r="H23" i="33"/>
  <c r="G23" i="33"/>
  <c r="K77" i="7" s="1"/>
  <c r="K104" i="16" s="1"/>
  <c r="F23" i="33"/>
  <c r="J77" i="7" s="1"/>
  <c r="J104" i="16" s="1"/>
  <c r="E23" i="33"/>
  <c r="D23" i="33"/>
  <c r="C23" i="33"/>
  <c r="B23" i="33"/>
  <c r="A23" i="33"/>
  <c r="M22" i="33"/>
  <c r="Q103" i="16" s="1"/>
  <c r="L22" i="33"/>
  <c r="P103" i="16" s="1"/>
  <c r="K22" i="33"/>
  <c r="O103" i="16" s="1"/>
  <c r="J22" i="33"/>
  <c r="N76" i="7" s="1"/>
  <c r="N103" i="16" s="1"/>
  <c r="I22" i="33"/>
  <c r="H22" i="33"/>
  <c r="G22" i="33"/>
  <c r="F22" i="33"/>
  <c r="J76" i="7" s="1"/>
  <c r="J103" i="16" s="1"/>
  <c r="E22" i="33"/>
  <c r="D22" i="33"/>
  <c r="C22" i="33"/>
  <c r="B22" i="33"/>
  <c r="A22" i="33"/>
  <c r="M21" i="33"/>
  <c r="Q102" i="16" s="1"/>
  <c r="L21" i="33"/>
  <c r="P102" i="16" s="1"/>
  <c r="K21" i="33"/>
  <c r="O102" i="16" s="1"/>
  <c r="J21" i="33"/>
  <c r="I21" i="33"/>
  <c r="M75" i="7" s="1"/>
  <c r="M102" i="16" s="1"/>
  <c r="H21" i="33"/>
  <c r="L75" i="7" s="1"/>
  <c r="L102" i="16" s="1"/>
  <c r="G21" i="33"/>
  <c r="K75" i="7" s="1"/>
  <c r="K102" i="16" s="1"/>
  <c r="F21" i="33"/>
  <c r="J75" i="7" s="1"/>
  <c r="J102" i="16" s="1"/>
  <c r="E21" i="33"/>
  <c r="D21" i="33"/>
  <c r="C21" i="33"/>
  <c r="B21" i="33"/>
  <c r="A21" i="33"/>
  <c r="M20" i="33"/>
  <c r="Q101" i="16" s="1"/>
  <c r="L20" i="33"/>
  <c r="P101" i="16" s="1"/>
  <c r="K20" i="33"/>
  <c r="J20" i="33"/>
  <c r="I20" i="33"/>
  <c r="H20" i="33"/>
  <c r="L74" i="7" s="1"/>
  <c r="L101" i="16" s="1"/>
  <c r="G20" i="33"/>
  <c r="K74" i="7" s="1"/>
  <c r="K101" i="16" s="1"/>
  <c r="F20" i="33"/>
  <c r="J74" i="7" s="1"/>
  <c r="J101" i="16" s="1"/>
  <c r="E20" i="33"/>
  <c r="D20" i="33"/>
  <c r="C20" i="33"/>
  <c r="B20" i="33"/>
  <c r="A20" i="33"/>
  <c r="M19" i="33"/>
  <c r="Q100" i="16" s="1"/>
  <c r="L19" i="33"/>
  <c r="K19" i="33"/>
  <c r="J19" i="33"/>
  <c r="N73" i="7" s="1"/>
  <c r="N100" i="16" s="1"/>
  <c r="I19" i="33"/>
  <c r="M73" i="7" s="1"/>
  <c r="M100" i="16" s="1"/>
  <c r="H19" i="33"/>
  <c r="L73" i="7" s="1"/>
  <c r="L100" i="16" s="1"/>
  <c r="G19" i="33"/>
  <c r="K73" i="7" s="1"/>
  <c r="K100" i="16" s="1"/>
  <c r="F19" i="33"/>
  <c r="J73" i="7" s="1"/>
  <c r="J100" i="16" s="1"/>
  <c r="E19" i="33"/>
  <c r="D19" i="33"/>
  <c r="C19" i="33"/>
  <c r="B19" i="33"/>
  <c r="A19" i="33"/>
  <c r="M18" i="33"/>
  <c r="Q99" i="16" s="1"/>
  <c r="L18" i="33"/>
  <c r="P99" i="16" s="1"/>
  <c r="K18" i="33"/>
  <c r="J18" i="33"/>
  <c r="N72" i="7" s="1"/>
  <c r="N99" i="16" s="1"/>
  <c r="I18" i="33"/>
  <c r="M72" i="7" s="1"/>
  <c r="M99" i="16" s="1"/>
  <c r="H18" i="33"/>
  <c r="L72" i="7" s="1"/>
  <c r="L99" i="16" s="1"/>
  <c r="G18" i="33"/>
  <c r="K72" i="7" s="1"/>
  <c r="K99" i="16" s="1"/>
  <c r="F18" i="33"/>
  <c r="J72" i="7" s="1"/>
  <c r="E18" i="33"/>
  <c r="D18" i="33"/>
  <c r="C18" i="33"/>
  <c r="B18" i="33"/>
  <c r="A18" i="33"/>
  <c r="M17" i="33"/>
  <c r="Q98" i="16" s="1"/>
  <c r="L17" i="33"/>
  <c r="K17" i="33"/>
  <c r="O98" i="16" s="1"/>
  <c r="J17" i="33"/>
  <c r="N71" i="7" s="1"/>
  <c r="N98" i="16" s="1"/>
  <c r="I17" i="33"/>
  <c r="M71" i="7" s="1"/>
  <c r="M98" i="16" s="1"/>
  <c r="H17" i="33"/>
  <c r="L71" i="7" s="1"/>
  <c r="L98" i="16" s="1"/>
  <c r="G17" i="33"/>
  <c r="K71" i="7" s="1"/>
  <c r="K98" i="16" s="1"/>
  <c r="F17" i="33"/>
  <c r="J71" i="7" s="1"/>
  <c r="J98" i="16" s="1"/>
  <c r="E17" i="33"/>
  <c r="D17" i="33"/>
  <c r="C17" i="33"/>
  <c r="B17" i="33"/>
  <c r="A17" i="33"/>
  <c r="M16" i="33"/>
  <c r="L16" i="33"/>
  <c r="P97" i="16" s="1"/>
  <c r="K16" i="33"/>
  <c r="O97" i="16" s="1"/>
  <c r="J16" i="33"/>
  <c r="N70" i="7" s="1"/>
  <c r="N97" i="16" s="1"/>
  <c r="I16" i="33"/>
  <c r="M70" i="7" s="1"/>
  <c r="M97" i="16" s="1"/>
  <c r="H16" i="33"/>
  <c r="L70" i="7" s="1"/>
  <c r="L97" i="16" s="1"/>
  <c r="G16" i="33"/>
  <c r="K70" i="7" s="1"/>
  <c r="K97" i="16" s="1"/>
  <c r="F16" i="33"/>
  <c r="J70" i="7" s="1"/>
  <c r="J97" i="16" s="1"/>
  <c r="E16" i="33"/>
  <c r="D16" i="33"/>
  <c r="C16" i="33"/>
  <c r="B16" i="33"/>
  <c r="A16" i="33"/>
  <c r="M15" i="33"/>
  <c r="Q86" i="16" s="1"/>
  <c r="Q91" i="16" s="1"/>
  <c r="L15" i="33"/>
  <c r="P86" i="16" s="1"/>
  <c r="P91" i="16" s="1"/>
  <c r="K15" i="33"/>
  <c r="O86" i="16" s="1"/>
  <c r="O91" i="16" s="1"/>
  <c r="J15" i="33"/>
  <c r="N67" i="7" s="1"/>
  <c r="N86" i="16" s="1"/>
  <c r="N91" i="16" s="1"/>
  <c r="I15" i="33"/>
  <c r="M67" i="7" s="1"/>
  <c r="M86" i="16" s="1"/>
  <c r="M91" i="16" s="1"/>
  <c r="H15" i="33"/>
  <c r="L67" i="7" s="1"/>
  <c r="L86" i="16" s="1"/>
  <c r="L91" i="16" s="1"/>
  <c r="G15" i="33"/>
  <c r="K67" i="7" s="1"/>
  <c r="K86" i="16" s="1"/>
  <c r="K91" i="16" s="1"/>
  <c r="F15" i="33"/>
  <c r="E15" i="33"/>
  <c r="D15" i="33"/>
  <c r="C15" i="33"/>
  <c r="B15" i="33"/>
  <c r="A15" i="33"/>
  <c r="M14" i="33"/>
  <c r="Q85" i="16" s="1"/>
  <c r="L14" i="33"/>
  <c r="P85" i="16" s="1"/>
  <c r="K14" i="33"/>
  <c r="O85" i="16" s="1"/>
  <c r="J14" i="33"/>
  <c r="N66" i="7" s="1"/>
  <c r="N85" i="16" s="1"/>
  <c r="I14" i="33"/>
  <c r="M66" i="7" s="1"/>
  <c r="M85" i="16" s="1"/>
  <c r="H14" i="33"/>
  <c r="L66" i="7" s="1"/>
  <c r="L85" i="16" s="1"/>
  <c r="G14" i="33"/>
  <c r="K66" i="7" s="1"/>
  <c r="K85" i="16" s="1"/>
  <c r="F14" i="33"/>
  <c r="E14" i="33"/>
  <c r="D14" i="33"/>
  <c r="C14" i="33"/>
  <c r="B14" i="33"/>
  <c r="A14" i="33"/>
  <c r="M13" i="33"/>
  <c r="Q84" i="16" s="1"/>
  <c r="L13" i="33"/>
  <c r="P84" i="16" s="1"/>
  <c r="K13" i="33"/>
  <c r="J13" i="33"/>
  <c r="I13" i="33"/>
  <c r="H13" i="33"/>
  <c r="L65" i="7" s="1"/>
  <c r="L84" i="16" s="1"/>
  <c r="G13" i="33"/>
  <c r="K65" i="7" s="1"/>
  <c r="K84" i="16" s="1"/>
  <c r="F13" i="33"/>
  <c r="E13" i="33"/>
  <c r="D13" i="33"/>
  <c r="C13" i="33"/>
  <c r="B13" i="33"/>
  <c r="A13" i="33"/>
  <c r="M12" i="33"/>
  <c r="L12" i="33"/>
  <c r="P83" i="16" s="1"/>
  <c r="K12" i="33"/>
  <c r="O83" i="16" s="1"/>
  <c r="J12" i="33"/>
  <c r="N64" i="7" s="1"/>
  <c r="N83" i="16" s="1"/>
  <c r="I12" i="33"/>
  <c r="M64" i="7" s="1"/>
  <c r="M83" i="16" s="1"/>
  <c r="H12" i="33"/>
  <c r="L64" i="7" s="1"/>
  <c r="L83" i="16" s="1"/>
  <c r="G12" i="33"/>
  <c r="F12" i="33"/>
  <c r="E12" i="33"/>
  <c r="D12" i="33"/>
  <c r="C12" i="33"/>
  <c r="B12" i="33"/>
  <c r="A12" i="33"/>
  <c r="M11" i="33"/>
  <c r="Q82" i="16" s="1"/>
  <c r="L11" i="33"/>
  <c r="P82" i="16" s="1"/>
  <c r="K11" i="33"/>
  <c r="O82" i="16" s="1"/>
  <c r="J11" i="33"/>
  <c r="N63" i="7" s="1"/>
  <c r="N82" i="16" s="1"/>
  <c r="I11" i="33"/>
  <c r="M63" i="7" s="1"/>
  <c r="M82" i="16" s="1"/>
  <c r="H11" i="33"/>
  <c r="L63" i="7" s="1"/>
  <c r="L82" i="16" s="1"/>
  <c r="G11" i="33"/>
  <c r="K63" i="7" s="1"/>
  <c r="K82" i="16" s="1"/>
  <c r="F11" i="33"/>
  <c r="E11" i="33"/>
  <c r="D11" i="33"/>
  <c r="C11" i="33"/>
  <c r="B11" i="33"/>
  <c r="A11" i="33"/>
  <c r="M10" i="33"/>
  <c r="Q81" i="16" s="1"/>
  <c r="L10" i="33"/>
  <c r="P81" i="16" s="1"/>
  <c r="K10" i="33"/>
  <c r="O81" i="16" s="1"/>
  <c r="J10" i="33"/>
  <c r="N62" i="7" s="1"/>
  <c r="N81" i="16" s="1"/>
  <c r="I10" i="33"/>
  <c r="H10" i="33"/>
  <c r="G10" i="33"/>
  <c r="F10" i="33"/>
  <c r="E10" i="33"/>
  <c r="D10" i="33"/>
  <c r="C10" i="33"/>
  <c r="B10" i="33"/>
  <c r="A10" i="33"/>
  <c r="M9" i="33"/>
  <c r="Q80" i="16" s="1"/>
  <c r="L9" i="33"/>
  <c r="P80" i="16" s="1"/>
  <c r="K9" i="33"/>
  <c r="O80" i="16" s="1"/>
  <c r="J9" i="33"/>
  <c r="N61" i="7" s="1"/>
  <c r="N80" i="16" s="1"/>
  <c r="I9" i="33"/>
  <c r="M61" i="7" s="1"/>
  <c r="M80" i="16" s="1"/>
  <c r="H9" i="33"/>
  <c r="L61" i="7" s="1"/>
  <c r="L80" i="16" s="1"/>
  <c r="G9" i="33"/>
  <c r="K61" i="7" s="1"/>
  <c r="K80" i="16" s="1"/>
  <c r="F9" i="33"/>
  <c r="E9" i="33"/>
  <c r="D9" i="33"/>
  <c r="C9" i="33"/>
  <c r="B9" i="33"/>
  <c r="A9" i="33"/>
  <c r="M8" i="33"/>
  <c r="Q79" i="16" s="1"/>
  <c r="L8" i="33"/>
  <c r="P79" i="16" s="1"/>
  <c r="K8" i="33"/>
  <c r="J8" i="33"/>
  <c r="N60" i="7" s="1"/>
  <c r="N79" i="16" s="1"/>
  <c r="I8" i="33"/>
  <c r="M60" i="7" s="1"/>
  <c r="M79" i="16" s="1"/>
  <c r="H8" i="33"/>
  <c r="L60" i="7" s="1"/>
  <c r="L79" i="16" s="1"/>
  <c r="G8" i="33"/>
  <c r="K60" i="7" s="1"/>
  <c r="K79" i="16" s="1"/>
  <c r="F8" i="33"/>
  <c r="E8" i="33"/>
  <c r="D8" i="33"/>
  <c r="C8" i="33"/>
  <c r="B8" i="33"/>
  <c r="A8" i="33"/>
  <c r="M7" i="33"/>
  <c r="Q78" i="16" s="1"/>
  <c r="L7" i="33"/>
  <c r="K7" i="33"/>
  <c r="J7" i="33"/>
  <c r="N59" i="7" s="1"/>
  <c r="N78" i="16" s="1"/>
  <c r="I7" i="33"/>
  <c r="M59" i="7" s="1"/>
  <c r="M78" i="16" s="1"/>
  <c r="H7" i="33"/>
  <c r="L59" i="7" s="1"/>
  <c r="L78" i="16" s="1"/>
  <c r="G7" i="33"/>
  <c r="K59" i="7" s="1"/>
  <c r="K78" i="16" s="1"/>
  <c r="F7" i="33"/>
  <c r="E7" i="33"/>
  <c r="D7" i="33"/>
  <c r="C7" i="33"/>
  <c r="B7" i="33"/>
  <c r="A7" i="33"/>
  <c r="M6" i="33"/>
  <c r="L6" i="33"/>
  <c r="K6" i="33"/>
  <c r="J6" i="33"/>
  <c r="N58" i="7" s="1"/>
  <c r="N77" i="16" s="1"/>
  <c r="I6" i="33"/>
  <c r="M58" i="7" s="1"/>
  <c r="M77" i="16" s="1"/>
  <c r="H6" i="33"/>
  <c r="L58" i="7" s="1"/>
  <c r="L77" i="16" s="1"/>
  <c r="G6" i="33"/>
  <c r="K58" i="7" s="1"/>
  <c r="K77" i="16" s="1"/>
  <c r="F6" i="33"/>
  <c r="E6" i="33"/>
  <c r="D6" i="33"/>
  <c r="C6" i="33"/>
  <c r="B6" i="33"/>
  <c r="A6" i="33"/>
  <c r="M5" i="33"/>
  <c r="L5" i="33"/>
  <c r="P76" i="16" s="1"/>
  <c r="K5" i="33"/>
  <c r="O76" i="16" s="1"/>
  <c r="J5" i="33"/>
  <c r="N57" i="7" s="1"/>
  <c r="N76" i="16" s="1"/>
  <c r="I5" i="33"/>
  <c r="M57" i="7" s="1"/>
  <c r="M76" i="16" s="1"/>
  <c r="H5" i="33"/>
  <c r="L57" i="7" s="1"/>
  <c r="L76" i="16" s="1"/>
  <c r="G5" i="33"/>
  <c r="K57" i="7" s="1"/>
  <c r="K76" i="16" s="1"/>
  <c r="F5" i="33"/>
  <c r="E5" i="33"/>
  <c r="D5" i="33"/>
  <c r="C5" i="33"/>
  <c r="B5" i="33"/>
  <c r="A5" i="33"/>
  <c r="M4" i="33"/>
  <c r="Q75" i="16" s="1"/>
  <c r="L4" i="33"/>
  <c r="P75" i="16" s="1"/>
  <c r="K4" i="33"/>
  <c r="O75" i="16" s="1"/>
  <c r="J4" i="33"/>
  <c r="N56" i="7" s="1"/>
  <c r="N75" i="16" s="1"/>
  <c r="I4" i="33"/>
  <c r="M56" i="7" s="1"/>
  <c r="M75" i="16" s="1"/>
  <c r="H4" i="33"/>
  <c r="L56" i="7" s="1"/>
  <c r="L75" i="16" s="1"/>
  <c r="G4" i="33"/>
  <c r="K56" i="7" s="1"/>
  <c r="K75" i="16" s="1"/>
  <c r="F4" i="33"/>
  <c r="E4" i="33"/>
  <c r="D4" i="33"/>
  <c r="C4" i="33"/>
  <c r="B4" i="33"/>
  <c r="A4" i="33"/>
  <c r="F88" i="7" s="1"/>
  <c r="Q101" i="7"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L211" i="21" l="1"/>
  <c r="J211" i="12"/>
  <c r="J287" i="21"/>
  <c r="J291" i="21" s="1"/>
  <c r="K287" i="12"/>
  <c r="L287" i="12"/>
  <c r="R211" i="22"/>
  <c r="R211" i="24"/>
  <c r="J61" i="16"/>
  <c r="J70" i="16"/>
  <c r="J237" i="21"/>
  <c r="J240" i="21" s="1"/>
  <c r="J6" i="7"/>
  <c r="R287" i="22"/>
  <c r="R215" i="22" s="1"/>
  <c r="I177" i="23"/>
  <c r="K24" i="16"/>
  <c r="G191" i="12"/>
  <c r="G204" i="12" s="1"/>
  <c r="J244" i="24"/>
  <c r="L287" i="21"/>
  <c r="L215" i="21" s="1"/>
  <c r="G194" i="12"/>
  <c r="G205" i="12" s="1"/>
  <c r="K211" i="12"/>
  <c r="L211" i="12"/>
  <c r="O88" i="16"/>
  <c r="O92" i="16" s="1"/>
  <c r="N110" i="16"/>
  <c r="N115" i="16" s="1"/>
  <c r="J134" i="16"/>
  <c r="J239" i="24"/>
  <c r="I177" i="12"/>
  <c r="I177" i="22"/>
  <c r="M100" i="7"/>
  <c r="L287" i="22"/>
  <c r="L220" i="22" s="1"/>
  <c r="J128" i="23"/>
  <c r="G189" i="24"/>
  <c r="G196" i="24" s="1"/>
  <c r="J116" i="16"/>
  <c r="J52" i="8"/>
  <c r="J54" i="8" s="1"/>
  <c r="O110" i="16"/>
  <c r="O115" i="16" s="1"/>
  <c r="K215" i="12"/>
  <c r="K220" i="12"/>
  <c r="K291" i="12"/>
  <c r="K297" i="12"/>
  <c r="J27" i="22"/>
  <c r="J39" i="22" s="1"/>
  <c r="L291" i="12"/>
  <c r="L220" i="12"/>
  <c r="F248" i="23"/>
  <c r="M114" i="7"/>
  <c r="M210" i="22" s="1"/>
  <c r="P107" i="7"/>
  <c r="P45" i="22" s="1"/>
  <c r="O101" i="7"/>
  <c r="O132" i="23" s="1"/>
  <c r="F95" i="7"/>
  <c r="F31" i="24" s="1"/>
  <c r="P113" i="7"/>
  <c r="F248" i="21"/>
  <c r="Q106" i="7"/>
  <c r="Q150" i="12" s="1"/>
  <c r="N112" i="7"/>
  <c r="F248" i="22"/>
  <c r="Q113" i="7"/>
  <c r="O107" i="7"/>
  <c r="O45" i="22" s="1"/>
  <c r="N101" i="7"/>
  <c r="N132" i="23" s="1"/>
  <c r="F248" i="12"/>
  <c r="M107" i="7"/>
  <c r="M96" i="22" s="1"/>
  <c r="M101" i="7"/>
  <c r="M243" i="23" s="1"/>
  <c r="F87" i="7"/>
  <c r="M113" i="7"/>
  <c r="M210" i="12" s="1"/>
  <c r="P100" i="7"/>
  <c r="P132" i="22" s="1"/>
  <c r="Q116" i="7"/>
  <c r="Q210" i="24" s="1"/>
  <c r="N106" i="7"/>
  <c r="N45" i="12" s="1"/>
  <c r="O102" i="7"/>
  <c r="O77" i="24" s="1"/>
  <c r="M112" i="7"/>
  <c r="M286" i="21" s="1"/>
  <c r="P98" i="7"/>
  <c r="P26" i="21" s="1"/>
  <c r="Q105" i="7"/>
  <c r="Q150" i="21" s="1"/>
  <c r="N115" i="7"/>
  <c r="N286" i="23" s="1"/>
  <c r="Q98" i="7"/>
  <c r="Q26" i="21" s="1"/>
  <c r="N108" i="7"/>
  <c r="N265" i="23" s="1"/>
  <c r="N116" i="7"/>
  <c r="J73" i="21"/>
  <c r="G280" i="21"/>
  <c r="G290" i="21" s="1"/>
  <c r="G282" i="21"/>
  <c r="G281" i="21"/>
  <c r="G296" i="21" s="1"/>
  <c r="G157" i="21"/>
  <c r="G115" i="12"/>
  <c r="M99" i="7"/>
  <c r="M243" i="12" s="1"/>
  <c r="O108" i="7"/>
  <c r="O150" i="23" s="1"/>
  <c r="P116" i="7"/>
  <c r="J279" i="12"/>
  <c r="J281" i="12" s="1"/>
  <c r="J171" i="22"/>
  <c r="J172" i="22" s="1"/>
  <c r="J279" i="21"/>
  <c r="J192" i="21" s="1"/>
  <c r="J197" i="21" s="1"/>
  <c r="K211" i="24"/>
  <c r="N99" i="7"/>
  <c r="N26" i="12" s="1"/>
  <c r="P108" i="7"/>
  <c r="P265" i="23" s="1"/>
  <c r="F123" i="7"/>
  <c r="F248" i="24" s="1"/>
  <c r="J235" i="22"/>
  <c r="J237" i="22" s="1"/>
  <c r="J240" i="22" s="1"/>
  <c r="J241" i="22" s="1"/>
  <c r="J124" i="21"/>
  <c r="J126" i="21" s="1"/>
  <c r="J129" i="21" s="1"/>
  <c r="G160" i="12"/>
  <c r="G193" i="23"/>
  <c r="G201" i="23" s="1"/>
  <c r="G192" i="23"/>
  <c r="G197" i="23" s="1"/>
  <c r="G191" i="23"/>
  <c r="G204" i="23" s="1"/>
  <c r="G190" i="23"/>
  <c r="G200" i="23" s="1"/>
  <c r="G157" i="23"/>
  <c r="O99" i="7"/>
  <c r="O26" i="12" s="1"/>
  <c r="N109" i="7"/>
  <c r="N265" i="24" s="1"/>
  <c r="J18" i="22"/>
  <c r="J68" i="22"/>
  <c r="J70" i="22" s="1"/>
  <c r="J74" i="22" s="1"/>
  <c r="N88" i="16"/>
  <c r="G187" i="23"/>
  <c r="G115" i="23"/>
  <c r="P102" i="7"/>
  <c r="P243" i="24" s="1"/>
  <c r="N114" i="7"/>
  <c r="N210" i="22" s="1"/>
  <c r="J24" i="16"/>
  <c r="K25" i="16" s="1"/>
  <c r="K66" i="16" s="1"/>
  <c r="N24" i="16"/>
  <c r="Q24" i="16"/>
  <c r="Q28" i="16" s="1"/>
  <c r="R24" i="16"/>
  <c r="R28" i="16" s="1"/>
  <c r="G115" i="24"/>
  <c r="Q102" i="7"/>
  <c r="Q132" i="24" s="1"/>
  <c r="O114" i="7"/>
  <c r="O286" i="22" s="1"/>
  <c r="J171" i="23"/>
  <c r="J172" i="23" s="1"/>
  <c r="G160" i="24"/>
  <c r="M98" i="7"/>
  <c r="M77" i="21" s="1"/>
  <c r="O105" i="7"/>
  <c r="O96" i="21" s="1"/>
  <c r="P114" i="7"/>
  <c r="P286" i="22" s="1"/>
  <c r="J68" i="23"/>
  <c r="J70" i="23" s="1"/>
  <c r="J74" i="23" s="1"/>
  <c r="J145" i="24"/>
  <c r="J128" i="24"/>
  <c r="N98" i="7"/>
  <c r="N77" i="21" s="1"/>
  <c r="P105" i="7"/>
  <c r="P45" i="21" s="1"/>
  <c r="M115" i="7"/>
  <c r="M286" i="23" s="1"/>
  <c r="M211" i="23" s="1"/>
  <c r="Q46" i="16"/>
  <c r="Q51" i="16" s="1"/>
  <c r="J220" i="21"/>
  <c r="J65" i="8"/>
  <c r="J67" i="8" s="1"/>
  <c r="J68" i="8" s="1"/>
  <c r="R88" i="16"/>
  <c r="R92" i="16" s="1"/>
  <c r="G282" i="12"/>
  <c r="R211" i="23"/>
  <c r="G192" i="12"/>
  <c r="G197" i="12" s="1"/>
  <c r="N46" i="16"/>
  <c r="N249" i="12" s="1"/>
  <c r="G157" i="22"/>
  <c r="G184" i="22" s="1"/>
  <c r="L211" i="22"/>
  <c r="O77" i="23"/>
  <c r="P96" i="22"/>
  <c r="P265" i="22"/>
  <c r="Q132" i="23"/>
  <c r="Q26" i="23"/>
  <c r="Q243" i="23"/>
  <c r="Q77" i="23"/>
  <c r="N45" i="23"/>
  <c r="N249" i="24"/>
  <c r="N249" i="23"/>
  <c r="K250" i="24"/>
  <c r="K250" i="22"/>
  <c r="K250" i="23"/>
  <c r="K250" i="12"/>
  <c r="K250" i="21"/>
  <c r="L250" i="24"/>
  <c r="L250" i="22"/>
  <c r="L250" i="23"/>
  <c r="L250" i="12"/>
  <c r="L250" i="21"/>
  <c r="J110" i="16"/>
  <c r="K88" i="16"/>
  <c r="J145" i="21"/>
  <c r="J128" i="21"/>
  <c r="J133" i="21"/>
  <c r="L291" i="22"/>
  <c r="L215" i="22"/>
  <c r="P88" i="16"/>
  <c r="P110" i="16"/>
  <c r="G250" i="22"/>
  <c r="G250" i="24"/>
  <c r="G250" i="23"/>
  <c r="G250" i="21"/>
  <c r="G250" i="12"/>
  <c r="L88" i="16"/>
  <c r="K110" i="16"/>
  <c r="M88" i="16"/>
  <c r="L110" i="16"/>
  <c r="M110" i="16"/>
  <c r="R287" i="21"/>
  <c r="R211" i="21"/>
  <c r="J39" i="12"/>
  <c r="K28" i="16"/>
  <c r="Q249" i="24"/>
  <c r="Q249" i="23"/>
  <c r="J6" i="20"/>
  <c r="J5" i="9"/>
  <c r="J6" i="16"/>
  <c r="J6" i="21"/>
  <c r="J14" i="8"/>
  <c r="J15" i="8" s="1"/>
  <c r="K11" i="8"/>
  <c r="J6" i="8"/>
  <c r="J6" i="24"/>
  <c r="J6" i="12"/>
  <c r="J6" i="23"/>
  <c r="L297" i="22"/>
  <c r="M250" i="23"/>
  <c r="M250" i="24"/>
  <c r="M250" i="12"/>
  <c r="M250" i="22"/>
  <c r="L291" i="21"/>
  <c r="L220" i="21"/>
  <c r="L297" i="21"/>
  <c r="J172" i="12"/>
  <c r="J173" i="12"/>
  <c r="P243" i="21"/>
  <c r="P250" i="22"/>
  <c r="P250" i="12"/>
  <c r="P250" i="24"/>
  <c r="P250" i="23"/>
  <c r="J145" i="22"/>
  <c r="J133" i="22"/>
  <c r="J128" i="22"/>
  <c r="K211" i="22"/>
  <c r="K287" i="22"/>
  <c r="Q243" i="21"/>
  <c r="N45" i="24"/>
  <c r="N250" i="24"/>
  <c r="N250" i="23"/>
  <c r="N250" i="22"/>
  <c r="N250" i="21"/>
  <c r="J260" i="21"/>
  <c r="J244" i="21"/>
  <c r="J282" i="21"/>
  <c r="J280" i="21"/>
  <c r="O96" i="24"/>
  <c r="O265" i="24"/>
  <c r="O45" i="24"/>
  <c r="O150" i="24"/>
  <c r="P46" i="16"/>
  <c r="N77" i="12"/>
  <c r="N132" i="12"/>
  <c r="Q45" i="24"/>
  <c r="Q265" i="24"/>
  <c r="Q150" i="24"/>
  <c r="Q96" i="24"/>
  <c r="P24" i="16"/>
  <c r="R46" i="16"/>
  <c r="Q250" i="24"/>
  <c r="Q250" i="23"/>
  <c r="Q250" i="12"/>
  <c r="Q250" i="22"/>
  <c r="M132" i="22"/>
  <c r="M243" i="22"/>
  <c r="M26" i="22"/>
  <c r="M77" i="22"/>
  <c r="J73" i="12"/>
  <c r="J78" i="12"/>
  <c r="G160" i="22"/>
  <c r="G115" i="22"/>
  <c r="M26" i="23"/>
  <c r="F177" i="24"/>
  <c r="F177" i="22"/>
  <c r="F177" i="21"/>
  <c r="F177" i="23"/>
  <c r="F177" i="12"/>
  <c r="G115" i="21"/>
  <c r="N250" i="12"/>
  <c r="R297" i="22"/>
  <c r="R220" i="22"/>
  <c r="O210" i="22"/>
  <c r="R110" i="16"/>
  <c r="R115" i="16" s="1"/>
  <c r="J90" i="23"/>
  <c r="J78" i="23"/>
  <c r="J73" i="23"/>
  <c r="P150" i="23"/>
  <c r="P45" i="23"/>
  <c r="P96" i="23"/>
  <c r="J88" i="16"/>
  <c r="Q243" i="24"/>
  <c r="O46" i="16"/>
  <c r="M250" i="21"/>
  <c r="J281" i="21"/>
  <c r="J211" i="22"/>
  <c r="J287" i="22"/>
  <c r="J126" i="16"/>
  <c r="J93" i="16"/>
  <c r="J52" i="16"/>
  <c r="M24" i="16"/>
  <c r="O250" i="24"/>
  <c r="O250" i="23"/>
  <c r="O250" i="22"/>
  <c r="O250" i="21"/>
  <c r="P250" i="21"/>
  <c r="J297" i="21"/>
  <c r="J215" i="21"/>
  <c r="L211" i="23"/>
  <c r="L287" i="23"/>
  <c r="O24" i="16"/>
  <c r="Q110" i="16"/>
  <c r="J90" i="24"/>
  <c r="J78" i="24"/>
  <c r="J73" i="24"/>
  <c r="R250" i="24"/>
  <c r="R250" i="21"/>
  <c r="R250" i="12"/>
  <c r="R250" i="23"/>
  <c r="J62" i="16"/>
  <c r="K211" i="21"/>
  <c r="K287" i="21"/>
  <c r="R211" i="12"/>
  <c r="R287" i="12"/>
  <c r="Q88" i="16"/>
  <c r="P77" i="22"/>
  <c r="Q45" i="12"/>
  <c r="E177" i="24"/>
  <c r="E177" i="23"/>
  <c r="E177" i="12"/>
  <c r="E177" i="22"/>
  <c r="G187" i="22"/>
  <c r="N243" i="23"/>
  <c r="N26" i="23"/>
  <c r="J29" i="16"/>
  <c r="J46" i="16"/>
  <c r="L46" i="16"/>
  <c r="M46" i="16"/>
  <c r="J250" i="24"/>
  <c r="J250" i="23"/>
  <c r="J250" i="22"/>
  <c r="J250" i="12"/>
  <c r="J250" i="21"/>
  <c r="G160" i="21"/>
  <c r="J239" i="21"/>
  <c r="J241" i="21" s="1"/>
  <c r="O250" i="12"/>
  <c r="G177" i="24"/>
  <c r="G177" i="22"/>
  <c r="G177" i="21"/>
  <c r="G177" i="12"/>
  <c r="G177" i="23"/>
  <c r="J124" i="24"/>
  <c r="J126" i="24" s="1"/>
  <c r="J129" i="24" s="1"/>
  <c r="J68" i="24"/>
  <c r="J70" i="24" s="1"/>
  <c r="J74" i="24" s="1"/>
  <c r="J13" i="24"/>
  <c r="J15" i="24" s="1"/>
  <c r="J23" i="24" s="1"/>
  <c r="J24" i="24" s="1"/>
  <c r="J235" i="23"/>
  <c r="J237" i="23" s="1"/>
  <c r="J240" i="23" s="1"/>
  <c r="J235" i="24"/>
  <c r="J237" i="24" s="1"/>
  <c r="J240" i="24" s="1"/>
  <c r="J241" i="24" s="1"/>
  <c r="J18" i="24"/>
  <c r="J124" i="22"/>
  <c r="J126" i="22" s="1"/>
  <c r="J129" i="22" s="1"/>
  <c r="J18" i="23"/>
  <c r="J235" i="12"/>
  <c r="J237" i="12" s="1"/>
  <c r="J240" i="12" s="1"/>
  <c r="J124" i="12"/>
  <c r="J126" i="12" s="1"/>
  <c r="J129" i="12" s="1"/>
  <c r="J13" i="12"/>
  <c r="J15" i="12" s="1"/>
  <c r="J23" i="12" s="1"/>
  <c r="J24" i="12" s="1"/>
  <c r="J13" i="21"/>
  <c r="J15" i="21" s="1"/>
  <c r="J23" i="21" s="1"/>
  <c r="J24" i="21" s="1"/>
  <c r="J68" i="21"/>
  <c r="J70" i="21" s="1"/>
  <c r="J74" i="21" s="1"/>
  <c r="J124" i="23"/>
  <c r="J126" i="23" s="1"/>
  <c r="J129" i="23" s="1"/>
  <c r="J130" i="23" s="1"/>
  <c r="J68" i="12"/>
  <c r="J70" i="12" s="1"/>
  <c r="J74" i="12" s="1"/>
  <c r="Q115" i="7"/>
  <c r="O113" i="7"/>
  <c r="M109" i="7"/>
  <c r="P106" i="7"/>
  <c r="N102" i="7"/>
  <c r="Q99" i="7"/>
  <c r="F93" i="7"/>
  <c r="P115" i="7"/>
  <c r="N113" i="7"/>
  <c r="Q108" i="7"/>
  <c r="O106" i="7"/>
  <c r="M102" i="7"/>
  <c r="P99" i="7"/>
  <c r="F92" i="7"/>
  <c r="M116" i="7"/>
  <c r="Q112" i="7"/>
  <c r="M108" i="7"/>
  <c r="N105" i="7"/>
  <c r="O100" i="7"/>
  <c r="F94" i="7"/>
  <c r="O115" i="7"/>
  <c r="P112" i="7"/>
  <c r="Q107" i="7"/>
  <c r="M105" i="7"/>
  <c r="N100" i="7"/>
  <c r="F91" i="7"/>
  <c r="Q100" i="7"/>
  <c r="M106" i="7"/>
  <c r="P109" i="7"/>
  <c r="Q114" i="7"/>
  <c r="J90" i="22"/>
  <c r="J78" i="22"/>
  <c r="J73" i="22"/>
  <c r="J18" i="21"/>
  <c r="J18" i="12"/>
  <c r="J13" i="22"/>
  <c r="J15" i="22" s="1"/>
  <c r="J23" i="22" s="1"/>
  <c r="J24" i="22" s="1"/>
  <c r="J13" i="23"/>
  <c r="J15" i="23" s="1"/>
  <c r="J23" i="23" s="1"/>
  <c r="J287" i="23"/>
  <c r="J211" i="23"/>
  <c r="O98" i="7"/>
  <c r="P101" i="7"/>
  <c r="N107" i="7"/>
  <c r="O112" i="7"/>
  <c r="O116" i="7"/>
  <c r="L24" i="16"/>
  <c r="L25" i="16" s="1"/>
  <c r="L66" i="16" s="1"/>
  <c r="J171" i="24"/>
  <c r="J279" i="24"/>
  <c r="J188" i="23"/>
  <c r="J279" i="22"/>
  <c r="J188" i="22"/>
  <c r="J188" i="24"/>
  <c r="J188" i="12"/>
  <c r="J171" i="21"/>
  <c r="J188" i="21"/>
  <c r="J279" i="23"/>
  <c r="E250" i="23"/>
  <c r="E250" i="12"/>
  <c r="E250" i="22"/>
  <c r="J211" i="21"/>
  <c r="J133" i="12"/>
  <c r="J128" i="12"/>
  <c r="J239" i="12"/>
  <c r="J260" i="12"/>
  <c r="L297" i="12"/>
  <c r="L215" i="12"/>
  <c r="J27" i="23"/>
  <c r="J22" i="23"/>
  <c r="K46" i="16"/>
  <c r="J90" i="21"/>
  <c r="G194" i="21"/>
  <c r="G205" i="21" s="1"/>
  <c r="G193" i="21"/>
  <c r="G201" i="21" s="1"/>
  <c r="G192" i="21"/>
  <c r="G197" i="21" s="1"/>
  <c r="G191" i="21"/>
  <c r="G204" i="21" s="1"/>
  <c r="G190" i="21"/>
  <c r="G200" i="21" s="1"/>
  <c r="G189" i="21"/>
  <c r="G196" i="21" s="1"/>
  <c r="G272" i="21"/>
  <c r="G278" i="21" s="1"/>
  <c r="J287" i="12"/>
  <c r="G272" i="12"/>
  <c r="G278" i="12" s="1"/>
  <c r="G280" i="12"/>
  <c r="G290" i="12" s="1"/>
  <c r="G189" i="12"/>
  <c r="G196" i="12" s="1"/>
  <c r="G193" i="12"/>
  <c r="G201" i="12" s="1"/>
  <c r="G281" i="12"/>
  <c r="G296" i="12" s="1"/>
  <c r="G184" i="23"/>
  <c r="G159" i="23"/>
  <c r="J239" i="23"/>
  <c r="J260" i="23"/>
  <c r="J244" i="23"/>
  <c r="G272" i="24"/>
  <c r="G278" i="24" s="1"/>
  <c r="G192" i="24"/>
  <c r="G197" i="24" s="1"/>
  <c r="G281" i="24"/>
  <c r="G296" i="24" s="1"/>
  <c r="G282" i="24"/>
  <c r="G157" i="24"/>
  <c r="G191" i="24"/>
  <c r="G204" i="24" s="1"/>
  <c r="G193" i="24"/>
  <c r="G201" i="24" s="1"/>
  <c r="G190" i="24"/>
  <c r="G200" i="24" s="1"/>
  <c r="G280" i="24"/>
  <c r="G290" i="24" s="1"/>
  <c r="G281" i="22"/>
  <c r="G296" i="22" s="1"/>
  <c r="G194" i="22"/>
  <c r="G205" i="22" s="1"/>
  <c r="G193" i="22"/>
  <c r="G201" i="22" s="1"/>
  <c r="G192" i="22"/>
  <c r="G197" i="22" s="1"/>
  <c r="G191" i="22"/>
  <c r="G204" i="22" s="1"/>
  <c r="G190" i="22"/>
  <c r="G200" i="22" s="1"/>
  <c r="G189" i="22"/>
  <c r="G196" i="22" s="1"/>
  <c r="L211" i="24"/>
  <c r="L287" i="24"/>
  <c r="K287" i="23"/>
  <c r="K211" i="23"/>
  <c r="G272" i="23"/>
  <c r="G278" i="23" s="1"/>
  <c r="G282" i="23"/>
  <c r="G280" i="23"/>
  <c r="G290" i="23" s="1"/>
  <c r="G189" i="23"/>
  <c r="G196" i="23" s="1"/>
  <c r="G281" i="23"/>
  <c r="G296" i="23" s="1"/>
  <c r="J211" i="24"/>
  <c r="J287" i="24"/>
  <c r="R287" i="23"/>
  <c r="R287" i="24"/>
  <c r="K287" i="24"/>
  <c r="P265" i="21" l="1"/>
  <c r="N96" i="24"/>
  <c r="N243" i="21"/>
  <c r="N150" i="24"/>
  <c r="Q265" i="12"/>
  <c r="Q77" i="21"/>
  <c r="J174" i="12"/>
  <c r="J176" i="12" s="1"/>
  <c r="R291" i="22"/>
  <c r="J130" i="24"/>
  <c r="O25" i="16"/>
  <c r="O66" i="16" s="1"/>
  <c r="N26" i="21"/>
  <c r="M77" i="23"/>
  <c r="R25" i="16"/>
  <c r="R66" i="16" s="1"/>
  <c r="N150" i="23"/>
  <c r="M265" i="22"/>
  <c r="J193" i="12"/>
  <c r="J201" i="12" s="1"/>
  <c r="M132" i="23"/>
  <c r="N96" i="23"/>
  <c r="O243" i="23"/>
  <c r="J280" i="12"/>
  <c r="J290" i="12" s="1"/>
  <c r="J28" i="16"/>
  <c r="J191" i="12"/>
  <c r="J204" i="12" s="1"/>
  <c r="J173" i="22"/>
  <c r="J174" i="22" s="1"/>
  <c r="J176" i="22" s="1"/>
  <c r="Q132" i="21"/>
  <c r="N28" i="16"/>
  <c r="J194" i="21"/>
  <c r="J193" i="21"/>
  <c r="G159" i="22"/>
  <c r="O26" i="23"/>
  <c r="J190" i="12"/>
  <c r="J200" i="12" s="1"/>
  <c r="M286" i="12"/>
  <c r="J194" i="12"/>
  <c r="J205" i="12" s="1"/>
  <c r="O45" i="21"/>
  <c r="J75" i="23"/>
  <c r="J86" i="23" s="1"/>
  <c r="J91" i="23" s="1"/>
  <c r="O243" i="12"/>
  <c r="N51" i="16"/>
  <c r="O111" i="16"/>
  <c r="O89" i="16"/>
  <c r="O130" i="16" s="1"/>
  <c r="O77" i="12"/>
  <c r="P112" i="16"/>
  <c r="P134" i="16" s="1"/>
  <c r="N249" i="21"/>
  <c r="M286" i="22"/>
  <c r="M211" i="22" s="1"/>
  <c r="O112" i="16"/>
  <c r="O125" i="16" s="1"/>
  <c r="Q265" i="21"/>
  <c r="M77" i="12"/>
  <c r="O45" i="23"/>
  <c r="N249" i="22"/>
  <c r="P150" i="22"/>
  <c r="J241" i="23"/>
  <c r="J256" i="23" s="1"/>
  <c r="M210" i="23"/>
  <c r="N265" i="12"/>
  <c r="Q45" i="21"/>
  <c r="J190" i="21"/>
  <c r="J200" i="21" s="1"/>
  <c r="J191" i="21"/>
  <c r="J204" i="21" s="1"/>
  <c r="O265" i="23"/>
  <c r="O150" i="21"/>
  <c r="O265" i="21"/>
  <c r="N77" i="23"/>
  <c r="P210" i="22"/>
  <c r="G184" i="21"/>
  <c r="G159" i="21"/>
  <c r="N92" i="16"/>
  <c r="N286" i="21"/>
  <c r="N210" i="21"/>
  <c r="N96" i="12"/>
  <c r="O132" i="24"/>
  <c r="Q96" i="12"/>
  <c r="N150" i="12"/>
  <c r="O243" i="24"/>
  <c r="J24" i="23"/>
  <c r="J28" i="23" s="1"/>
  <c r="J29" i="23" s="1"/>
  <c r="M287" i="23"/>
  <c r="M291" i="23" s="1"/>
  <c r="O26" i="24"/>
  <c r="M132" i="21"/>
  <c r="P286" i="12"/>
  <c r="P210" i="12"/>
  <c r="J75" i="22"/>
  <c r="O265" i="22"/>
  <c r="N132" i="21"/>
  <c r="Q26" i="24"/>
  <c r="P132" i="24"/>
  <c r="N243" i="12"/>
  <c r="M210" i="21"/>
  <c r="R48" i="16"/>
  <c r="R18" i="23" s="1"/>
  <c r="M243" i="21"/>
  <c r="F137" i="24"/>
  <c r="N210" i="24"/>
  <c r="N286" i="24"/>
  <c r="J75" i="21"/>
  <c r="J79" i="21" s="1"/>
  <c r="J80" i="21" s="1"/>
  <c r="J189" i="21"/>
  <c r="J196" i="21" s="1"/>
  <c r="J198" i="21" s="1"/>
  <c r="O150" i="22"/>
  <c r="N210" i="23"/>
  <c r="Q77" i="24"/>
  <c r="P77" i="24"/>
  <c r="Q286" i="24"/>
  <c r="Q287" i="24" s="1"/>
  <c r="P77" i="21"/>
  <c r="O96" i="23"/>
  <c r="Q249" i="22"/>
  <c r="J130" i="21"/>
  <c r="J146" i="21" s="1"/>
  <c r="N286" i="22"/>
  <c r="N211" i="22" s="1"/>
  <c r="M26" i="21"/>
  <c r="F82" i="24"/>
  <c r="P210" i="24"/>
  <c r="P286" i="24"/>
  <c r="M132" i="12"/>
  <c r="M26" i="12"/>
  <c r="Q210" i="12"/>
  <c r="Q286" i="12"/>
  <c r="J173" i="23"/>
  <c r="J174" i="23" s="1"/>
  <c r="J176" i="23" s="1"/>
  <c r="P132" i="21"/>
  <c r="Q249" i="21"/>
  <c r="P150" i="21"/>
  <c r="P96" i="21"/>
  <c r="P243" i="22"/>
  <c r="P26" i="22"/>
  <c r="P26" i="24"/>
  <c r="Q249" i="12"/>
  <c r="O96" i="22"/>
  <c r="Q96" i="21"/>
  <c r="O132" i="12"/>
  <c r="J282" i="12"/>
  <c r="J192" i="12"/>
  <c r="J197" i="12" s="1"/>
  <c r="J189" i="12"/>
  <c r="J196" i="12" s="1"/>
  <c r="M150" i="22"/>
  <c r="M45" i="22"/>
  <c r="J35" i="12"/>
  <c r="J28" i="12"/>
  <c r="J29" i="12" s="1"/>
  <c r="J40" i="12"/>
  <c r="J40" i="22"/>
  <c r="J28" i="22"/>
  <c r="J29" i="22" s="1"/>
  <c r="J35" i="22"/>
  <c r="G184" i="24"/>
  <c r="G159" i="24"/>
  <c r="J280" i="24"/>
  <c r="J194" i="24"/>
  <c r="J191" i="24"/>
  <c r="J192" i="24"/>
  <c r="J189" i="24"/>
  <c r="J281" i="24"/>
  <c r="J282" i="24"/>
  <c r="J190" i="24"/>
  <c r="J193" i="24"/>
  <c r="M96" i="23"/>
  <c r="M265" i="23"/>
  <c r="M150" i="23"/>
  <c r="M45" i="23"/>
  <c r="R68" i="24"/>
  <c r="R18" i="24"/>
  <c r="R124" i="24"/>
  <c r="R235" i="23"/>
  <c r="R68" i="23"/>
  <c r="R235" i="22"/>
  <c r="R124" i="23"/>
  <c r="R68" i="12"/>
  <c r="R68" i="21"/>
  <c r="R235" i="12"/>
  <c r="R13" i="12"/>
  <c r="R13" i="23"/>
  <c r="R13" i="22"/>
  <c r="R13" i="24"/>
  <c r="R124" i="21"/>
  <c r="R13" i="21"/>
  <c r="R61" i="16"/>
  <c r="R235" i="24"/>
  <c r="M96" i="12"/>
  <c r="M150" i="12"/>
  <c r="M265" i="12"/>
  <c r="M45" i="12"/>
  <c r="P265" i="12"/>
  <c r="P150" i="12"/>
  <c r="P96" i="12"/>
  <c r="P45" i="12"/>
  <c r="P287" i="22"/>
  <c r="P211" i="22"/>
  <c r="J39" i="23"/>
  <c r="O210" i="24"/>
  <c r="O286" i="24"/>
  <c r="F82" i="21"/>
  <c r="F31" i="21"/>
  <c r="F137" i="21"/>
  <c r="F137" i="12"/>
  <c r="F31" i="12"/>
  <c r="F82" i="12"/>
  <c r="O286" i="12"/>
  <c r="O210" i="12"/>
  <c r="M297" i="23"/>
  <c r="J21" i="8"/>
  <c r="J22" i="8" s="1"/>
  <c r="J85" i="8"/>
  <c r="J86" i="8" s="1"/>
  <c r="P92" i="16"/>
  <c r="Q89" i="16"/>
  <c r="Q130" i="16" s="1"/>
  <c r="J261" i="22"/>
  <c r="J256" i="22"/>
  <c r="J245" i="22"/>
  <c r="J246" i="22" s="1"/>
  <c r="J280" i="23"/>
  <c r="J281" i="23"/>
  <c r="J191" i="23"/>
  <c r="J282" i="23"/>
  <c r="J189" i="23"/>
  <c r="J190" i="23"/>
  <c r="J193" i="23"/>
  <c r="J192" i="23"/>
  <c r="J194" i="23"/>
  <c r="O210" i="21"/>
  <c r="O286" i="21"/>
  <c r="N243" i="22"/>
  <c r="N26" i="22"/>
  <c r="N77" i="22"/>
  <c r="N132" i="22"/>
  <c r="P77" i="12"/>
  <c r="P26" i="12"/>
  <c r="P132" i="12"/>
  <c r="P243" i="12"/>
  <c r="Q286" i="23"/>
  <c r="Q210" i="23"/>
  <c r="J28" i="21"/>
  <c r="J29" i="21" s="1"/>
  <c r="J35" i="21"/>
  <c r="J40" i="21"/>
  <c r="M211" i="21"/>
  <c r="M287" i="21"/>
  <c r="J205" i="21"/>
  <c r="M111" i="16"/>
  <c r="L115" i="16"/>
  <c r="M112" i="16"/>
  <c r="J266" i="24"/>
  <c r="J46" i="24"/>
  <c r="J151" i="23"/>
  <c r="J266" i="12"/>
  <c r="J97" i="24"/>
  <c r="J266" i="22"/>
  <c r="J151" i="22"/>
  <c r="J46" i="12"/>
  <c r="J266" i="23"/>
  <c r="J151" i="12"/>
  <c r="J46" i="21"/>
  <c r="J97" i="23"/>
  <c r="J97" i="12"/>
  <c r="J97" i="21"/>
  <c r="J58" i="8"/>
  <c r="J266" i="21"/>
  <c r="J151" i="24"/>
  <c r="J97" i="22"/>
  <c r="J151" i="21"/>
  <c r="J46" i="23"/>
  <c r="J46" i="22"/>
  <c r="R297" i="23"/>
  <c r="R291" i="23"/>
  <c r="R220" i="23"/>
  <c r="R215" i="23"/>
  <c r="K297" i="23"/>
  <c r="K291" i="23"/>
  <c r="K215" i="23"/>
  <c r="K220" i="23"/>
  <c r="N150" i="22"/>
  <c r="N265" i="22"/>
  <c r="N96" i="22"/>
  <c r="N45" i="22"/>
  <c r="M265" i="21"/>
  <c r="M150" i="21"/>
  <c r="M96" i="21"/>
  <c r="M45" i="21"/>
  <c r="M26" i="24"/>
  <c r="M243" i="24"/>
  <c r="M132" i="24"/>
  <c r="M77" i="24"/>
  <c r="Q92" i="16"/>
  <c r="R89" i="16"/>
  <c r="R130" i="16" s="1"/>
  <c r="R112" i="16"/>
  <c r="R111" i="16"/>
  <c r="Q115" i="16"/>
  <c r="N287" i="23"/>
  <c r="N211" i="23"/>
  <c r="O211" i="22"/>
  <c r="O287" i="22"/>
  <c r="M92" i="16"/>
  <c r="N89" i="16"/>
  <c r="N130" i="16" s="1"/>
  <c r="J297" i="24"/>
  <c r="J215" i="24"/>
  <c r="J220" i="24"/>
  <c r="J291" i="24"/>
  <c r="J291" i="12"/>
  <c r="J297" i="12"/>
  <c r="J220" i="12"/>
  <c r="J215" i="12"/>
  <c r="J172" i="21"/>
  <c r="J173" i="21"/>
  <c r="P243" i="23"/>
  <c r="P26" i="23"/>
  <c r="P77" i="23"/>
  <c r="P132" i="23"/>
  <c r="Q45" i="22"/>
  <c r="Q96" i="22"/>
  <c r="Q150" i="22"/>
  <c r="Q265" i="22"/>
  <c r="O45" i="12"/>
  <c r="O265" i="12"/>
  <c r="O96" i="12"/>
  <c r="O150" i="12"/>
  <c r="J261" i="24"/>
  <c r="J245" i="24"/>
  <c r="J246" i="24" s="1"/>
  <c r="J256" i="24"/>
  <c r="L112" i="16"/>
  <c r="K115" i="16"/>
  <c r="L111" i="16"/>
  <c r="K112" i="16"/>
  <c r="J115" i="16"/>
  <c r="J117" i="16" s="1"/>
  <c r="J120" i="16" s="1"/>
  <c r="K111" i="16"/>
  <c r="L220" i="24"/>
  <c r="L291" i="24"/>
  <c r="L215" i="24"/>
  <c r="L297" i="24"/>
  <c r="J261" i="23"/>
  <c r="J245" i="23"/>
  <c r="J246" i="23" s="1"/>
  <c r="K249" i="24"/>
  <c r="K249" i="23"/>
  <c r="K249" i="22"/>
  <c r="K249" i="12"/>
  <c r="L48" i="16"/>
  <c r="K51" i="16"/>
  <c r="K249" i="21"/>
  <c r="L47" i="16"/>
  <c r="O243" i="21"/>
  <c r="O26" i="21"/>
  <c r="O132" i="21"/>
  <c r="O77" i="21"/>
  <c r="P210" i="21"/>
  <c r="P286" i="21"/>
  <c r="Q265" i="23"/>
  <c r="Q150" i="23"/>
  <c r="Q96" i="23"/>
  <c r="Q45" i="23"/>
  <c r="R291" i="12"/>
  <c r="R220" i="12"/>
  <c r="R215" i="12"/>
  <c r="R297" i="12"/>
  <c r="P25" i="16"/>
  <c r="P66" i="16" s="1"/>
  <c r="O28" i="16"/>
  <c r="P28" i="16"/>
  <c r="Q25" i="16"/>
  <c r="Q66" i="16" s="1"/>
  <c r="J30" i="16"/>
  <c r="J55" i="16" s="1"/>
  <c r="L92" i="16"/>
  <c r="M89" i="16"/>
  <c r="M130" i="16" s="1"/>
  <c r="P265" i="24"/>
  <c r="P45" i="24"/>
  <c r="P150" i="24"/>
  <c r="P96" i="24"/>
  <c r="N26" i="24"/>
  <c r="N132" i="24"/>
  <c r="N77" i="24"/>
  <c r="N243" i="24"/>
  <c r="M211" i="12"/>
  <c r="M287" i="12"/>
  <c r="N25" i="16"/>
  <c r="N66" i="16" s="1"/>
  <c r="M28" i="16"/>
  <c r="J172" i="24"/>
  <c r="J173" i="24"/>
  <c r="Q210" i="21"/>
  <c r="Q286" i="21"/>
  <c r="O249" i="24"/>
  <c r="O249" i="23"/>
  <c r="O249" i="12"/>
  <c r="P48" i="16"/>
  <c r="O249" i="21"/>
  <c r="O51" i="16"/>
  <c r="O249" i="22"/>
  <c r="P47" i="16"/>
  <c r="M115" i="16"/>
  <c r="N111" i="16"/>
  <c r="N112" i="16"/>
  <c r="M25" i="16"/>
  <c r="M66" i="16" s="1"/>
  <c r="L28" i="16"/>
  <c r="Q77" i="22"/>
  <c r="Q243" i="22"/>
  <c r="Q26" i="22"/>
  <c r="Q132" i="22"/>
  <c r="M286" i="24"/>
  <c r="M210" i="24"/>
  <c r="M45" i="24"/>
  <c r="M150" i="24"/>
  <c r="M96" i="24"/>
  <c r="M265" i="24"/>
  <c r="R249" i="24"/>
  <c r="R249" i="23"/>
  <c r="R249" i="12"/>
  <c r="R51" i="16"/>
  <c r="R249" i="22"/>
  <c r="R249" i="21"/>
  <c r="P249" i="24"/>
  <c r="P249" i="22"/>
  <c r="Q48" i="16"/>
  <c r="P249" i="21"/>
  <c r="P249" i="23"/>
  <c r="P249" i="12"/>
  <c r="Q47" i="16"/>
  <c r="P51" i="16"/>
  <c r="J290" i="21"/>
  <c r="J292" i="21" s="1"/>
  <c r="K5" i="9"/>
  <c r="K6" i="24"/>
  <c r="K6" i="20"/>
  <c r="K6" i="22"/>
  <c r="K6" i="23"/>
  <c r="K6" i="7"/>
  <c r="K6" i="21"/>
  <c r="K14" i="8"/>
  <c r="K15" i="8" s="1"/>
  <c r="L11" i="8"/>
  <c r="K6" i="8"/>
  <c r="K6" i="12"/>
  <c r="K6" i="16"/>
  <c r="Q112" i="16"/>
  <c r="P115" i="16"/>
  <c r="Q111" i="16"/>
  <c r="P111" i="16"/>
  <c r="R291" i="24"/>
  <c r="R215" i="24"/>
  <c r="R297" i="24"/>
  <c r="R220" i="24"/>
  <c r="J134" i="24"/>
  <c r="J135" i="24" s="1"/>
  <c r="J146" i="24"/>
  <c r="J141" i="24"/>
  <c r="J79" i="22"/>
  <c r="J80" i="22" s="1"/>
  <c r="J86" i="22"/>
  <c r="J91" i="22" s="1"/>
  <c r="O210" i="23"/>
  <c r="O286" i="23"/>
  <c r="N210" i="12"/>
  <c r="N286" i="12"/>
  <c r="J40" i="24"/>
  <c r="J28" i="24"/>
  <c r="J29" i="24" s="1"/>
  <c r="J35" i="24"/>
  <c r="M249" i="24"/>
  <c r="M249" i="22"/>
  <c r="N47" i="16"/>
  <c r="M249" i="12"/>
  <c r="M51" i="16"/>
  <c r="M249" i="21"/>
  <c r="N48" i="16"/>
  <c r="M249" i="23"/>
  <c r="J297" i="22"/>
  <c r="J215" i="22"/>
  <c r="J220" i="22"/>
  <c r="J291" i="22"/>
  <c r="J241" i="12"/>
  <c r="J297" i="23"/>
  <c r="J220" i="23"/>
  <c r="J291" i="23"/>
  <c r="J215" i="23"/>
  <c r="F137" i="23"/>
  <c r="F31" i="23"/>
  <c r="F82" i="23"/>
  <c r="P210" i="23"/>
  <c r="P286" i="23"/>
  <c r="J134" i="23"/>
  <c r="J135" i="23" s="1"/>
  <c r="J146" i="23"/>
  <c r="J141" i="23"/>
  <c r="L249" i="24"/>
  <c r="M47" i="16"/>
  <c r="L249" i="12"/>
  <c r="L249" i="22"/>
  <c r="L51" i="16"/>
  <c r="M48" i="16"/>
  <c r="L249" i="21"/>
  <c r="L249" i="23"/>
  <c r="K291" i="21"/>
  <c r="K215" i="21"/>
  <c r="K220" i="21"/>
  <c r="K297" i="21"/>
  <c r="K220" i="22"/>
  <c r="K291" i="22"/>
  <c r="K297" i="22"/>
  <c r="K215" i="22"/>
  <c r="R47" i="16"/>
  <c r="J130" i="12"/>
  <c r="J192" i="22"/>
  <c r="J194" i="22"/>
  <c r="J281" i="22"/>
  <c r="J190" i="22"/>
  <c r="J189" i="22"/>
  <c r="J282" i="22"/>
  <c r="J280" i="22"/>
  <c r="J193" i="22"/>
  <c r="J191" i="22"/>
  <c r="O243" i="22"/>
  <c r="O77" i="22"/>
  <c r="O26" i="22"/>
  <c r="O132" i="22"/>
  <c r="F137" i="22"/>
  <c r="F82" i="22"/>
  <c r="F31" i="22"/>
  <c r="J249" i="22"/>
  <c r="F251" i="22" s="1"/>
  <c r="F252" i="22" s="1"/>
  <c r="J249" i="12"/>
  <c r="F251" i="12" s="1"/>
  <c r="F252" i="12" s="1"/>
  <c r="K48" i="16"/>
  <c r="J249" i="21"/>
  <c r="J51" i="16"/>
  <c r="J53" i="16" s="1"/>
  <c r="J56" i="16" s="1"/>
  <c r="J249" i="24"/>
  <c r="F251" i="24" s="1"/>
  <c r="F252" i="24" s="1"/>
  <c r="K47" i="16"/>
  <c r="J249" i="23"/>
  <c r="F251" i="23" s="1"/>
  <c r="F252" i="23" s="1"/>
  <c r="J75" i="24"/>
  <c r="J296" i="12"/>
  <c r="L291" i="23"/>
  <c r="L220" i="23"/>
  <c r="L215" i="23"/>
  <c r="L297" i="23"/>
  <c r="J75" i="12"/>
  <c r="F251" i="21"/>
  <c r="F252" i="21" s="1"/>
  <c r="O47" i="16"/>
  <c r="P89" i="16"/>
  <c r="P130" i="16" s="1"/>
  <c r="K297" i="24"/>
  <c r="K291" i="24"/>
  <c r="K215" i="24"/>
  <c r="K220" i="24"/>
  <c r="Q286" i="22"/>
  <c r="Q210" i="22"/>
  <c r="N265" i="21"/>
  <c r="N96" i="21"/>
  <c r="N150" i="21"/>
  <c r="N45" i="21"/>
  <c r="Q132" i="12"/>
  <c r="Q243" i="12"/>
  <c r="Q77" i="12"/>
  <c r="Q26" i="12"/>
  <c r="J245" i="21"/>
  <c r="J246" i="21" s="1"/>
  <c r="J261" i="21"/>
  <c r="J256" i="21"/>
  <c r="J201" i="21"/>
  <c r="J296" i="21"/>
  <c r="J298" i="21" s="1"/>
  <c r="K89" i="16"/>
  <c r="K130" i="16" s="1"/>
  <c r="J92" i="16"/>
  <c r="J94" i="16" s="1"/>
  <c r="J119" i="16" s="1"/>
  <c r="J79" i="23"/>
  <c r="J80" i="23" s="1"/>
  <c r="J130" i="22"/>
  <c r="R220" i="21"/>
  <c r="R291" i="21"/>
  <c r="R215" i="21"/>
  <c r="R297" i="21"/>
  <c r="L89" i="16"/>
  <c r="L130" i="16" s="1"/>
  <c r="K92" i="16"/>
  <c r="O48" i="16"/>
  <c r="M220" i="23" l="1"/>
  <c r="J121" i="16"/>
  <c r="J124" i="16" s="1"/>
  <c r="J127" i="16" s="1"/>
  <c r="J129" i="16" s="1"/>
  <c r="J131" i="16" s="1"/>
  <c r="J133" i="16" s="1"/>
  <c r="O134" i="16"/>
  <c r="J174" i="21"/>
  <c r="J176" i="21" s="1"/>
  <c r="R235" i="21"/>
  <c r="J202" i="12"/>
  <c r="J174" i="24"/>
  <c r="J176" i="24" s="1"/>
  <c r="Q211" i="24"/>
  <c r="J206" i="21"/>
  <c r="M287" i="22"/>
  <c r="M215" i="22" s="1"/>
  <c r="J40" i="23"/>
  <c r="J141" i="21"/>
  <c r="J35" i="23"/>
  <c r="R18" i="12"/>
  <c r="R124" i="12"/>
  <c r="P125" i="16"/>
  <c r="J202" i="21"/>
  <c r="J219" i="21" s="1"/>
  <c r="J221" i="21" s="1"/>
  <c r="J298" i="12"/>
  <c r="J316" i="12" s="1"/>
  <c r="J206" i="12"/>
  <c r="N287" i="21"/>
  <c r="N211" i="21"/>
  <c r="J134" i="21"/>
  <c r="J135" i="21" s="1"/>
  <c r="J182" i="21" s="1"/>
  <c r="J198" i="12"/>
  <c r="J214" i="12" s="1"/>
  <c r="J216" i="12" s="1"/>
  <c r="J310" i="12" s="1"/>
  <c r="J320" i="12" s="1"/>
  <c r="M215" i="23"/>
  <c r="Q211" i="12"/>
  <c r="Q287" i="12"/>
  <c r="R18" i="21"/>
  <c r="J86" i="21"/>
  <c r="J91" i="21" s="1"/>
  <c r="N287" i="22"/>
  <c r="N215" i="22" s="1"/>
  <c r="R124" i="22"/>
  <c r="R68" i="22"/>
  <c r="P287" i="24"/>
  <c r="P211" i="24"/>
  <c r="N287" i="24"/>
  <c r="N211" i="24"/>
  <c r="P287" i="12"/>
  <c r="P211" i="12"/>
  <c r="J57" i="16"/>
  <c r="J60" i="16" s="1"/>
  <c r="J63" i="16" s="1"/>
  <c r="J65" i="16" s="1"/>
  <c r="J67" i="16" s="1"/>
  <c r="J69" i="16" s="1"/>
  <c r="R18" i="22"/>
  <c r="R70" i="16"/>
  <c r="J270" i="21"/>
  <c r="J276" i="21"/>
  <c r="J36" i="23"/>
  <c r="J51" i="23"/>
  <c r="J142" i="21"/>
  <c r="J155" i="21"/>
  <c r="J87" i="23"/>
  <c r="J106" i="23"/>
  <c r="K68" i="24"/>
  <c r="K235" i="23"/>
  <c r="K13" i="23"/>
  <c r="K235" i="12"/>
  <c r="K18" i="23"/>
  <c r="K124" i="22"/>
  <c r="K124" i="12"/>
  <c r="K13" i="22"/>
  <c r="K68" i="12"/>
  <c r="K13" i="12"/>
  <c r="K13" i="24"/>
  <c r="K68" i="21"/>
  <c r="K124" i="23"/>
  <c r="K18" i="24"/>
  <c r="K18" i="22"/>
  <c r="K18" i="12"/>
  <c r="K18" i="21"/>
  <c r="K235" i="24"/>
  <c r="K61" i="16"/>
  <c r="K68" i="22"/>
  <c r="K68" i="23"/>
  <c r="K70" i="16"/>
  <c r="K124" i="24"/>
  <c r="K124" i="21"/>
  <c r="K13" i="21"/>
  <c r="K235" i="21"/>
  <c r="K235" i="22"/>
  <c r="J214" i="21"/>
  <c r="J216" i="21" s="1"/>
  <c r="J270" i="24"/>
  <c r="J276" i="24"/>
  <c r="N297" i="23"/>
  <c r="N220" i="23"/>
  <c r="N215" i="23"/>
  <c r="N291" i="23"/>
  <c r="J276" i="23"/>
  <c r="J270" i="23"/>
  <c r="J290" i="23"/>
  <c r="J292" i="23" s="1"/>
  <c r="J205" i="24"/>
  <c r="J201" i="22"/>
  <c r="M188" i="24"/>
  <c r="M171" i="24"/>
  <c r="M279" i="24"/>
  <c r="M188" i="23"/>
  <c r="M171" i="22"/>
  <c r="M279" i="12"/>
  <c r="M279" i="21"/>
  <c r="M171" i="21"/>
  <c r="M279" i="23"/>
  <c r="M279" i="22"/>
  <c r="M171" i="12"/>
  <c r="M171" i="23"/>
  <c r="M188" i="12"/>
  <c r="M188" i="22"/>
  <c r="M188" i="21"/>
  <c r="Q13" i="24"/>
  <c r="Q235" i="23"/>
  <c r="Q68" i="24"/>
  <c r="Q18" i="24"/>
  <c r="Q235" i="22"/>
  <c r="Q124" i="24"/>
  <c r="Q13" i="22"/>
  <c r="Q18" i="23"/>
  <c r="Q235" i="21"/>
  <c r="Q13" i="21"/>
  <c r="Q68" i="23"/>
  <c r="Q124" i="21"/>
  <c r="Q18" i="21"/>
  <c r="Q124" i="12"/>
  <c r="Q68" i="12"/>
  <c r="Q68" i="21"/>
  <c r="Q124" i="22"/>
  <c r="Q68" i="22"/>
  <c r="Q235" i="12"/>
  <c r="Q235" i="24"/>
  <c r="Q124" i="23"/>
  <c r="Q18" i="22"/>
  <c r="Q13" i="12"/>
  <c r="Q70" i="16"/>
  <c r="Q61" i="16"/>
  <c r="Q13" i="23"/>
  <c r="Q18" i="12"/>
  <c r="L125" i="16"/>
  <c r="L134" i="16"/>
  <c r="O188" i="24"/>
  <c r="O279" i="24"/>
  <c r="O279" i="23"/>
  <c r="O171" i="23"/>
  <c r="O188" i="23"/>
  <c r="O279" i="22"/>
  <c r="O188" i="22"/>
  <c r="O171" i="22"/>
  <c r="O171" i="12"/>
  <c r="O188" i="12"/>
  <c r="O279" i="12"/>
  <c r="O171" i="24"/>
  <c r="O188" i="21"/>
  <c r="O279" i="21"/>
  <c r="O171" i="21"/>
  <c r="J290" i="22"/>
  <c r="J292" i="22" s="1"/>
  <c r="Q297" i="24"/>
  <c r="Q291" i="24"/>
  <c r="Q220" i="24"/>
  <c r="Q215" i="24"/>
  <c r="P291" i="22"/>
  <c r="P215" i="22"/>
  <c r="P297" i="22"/>
  <c r="P220" i="22"/>
  <c r="J316" i="21"/>
  <c r="J303" i="21"/>
  <c r="J106" i="21"/>
  <c r="J87" i="21"/>
  <c r="Q125" i="16"/>
  <c r="Q134" i="16"/>
  <c r="J219" i="12"/>
  <c r="J221" i="12" s="1"/>
  <c r="M297" i="21"/>
  <c r="M215" i="21"/>
  <c r="M291" i="21"/>
  <c r="M220" i="21"/>
  <c r="J205" i="23"/>
  <c r="J303" i="12"/>
  <c r="J196" i="22"/>
  <c r="N125" i="16"/>
  <c r="N134" i="16"/>
  <c r="Q287" i="23"/>
  <c r="Q211" i="23"/>
  <c r="J197" i="23"/>
  <c r="J201" i="24"/>
  <c r="J79" i="24"/>
  <c r="J80" i="24" s="1"/>
  <c r="J86" i="24"/>
  <c r="J91" i="24" s="1"/>
  <c r="J200" i="22"/>
  <c r="J256" i="12"/>
  <c r="J261" i="12"/>
  <c r="J245" i="12"/>
  <c r="J246" i="12" s="1"/>
  <c r="J36" i="24"/>
  <c r="J51" i="24"/>
  <c r="J182" i="24"/>
  <c r="J155" i="24"/>
  <c r="J142" i="24"/>
  <c r="L235" i="24"/>
  <c r="L13" i="24"/>
  <c r="L68" i="23"/>
  <c r="L18" i="23"/>
  <c r="L124" i="24"/>
  <c r="L68" i="24"/>
  <c r="L13" i="22"/>
  <c r="L235" i="12"/>
  <c r="L68" i="12"/>
  <c r="L70" i="16"/>
  <c r="L124" i="23"/>
  <c r="L18" i="24"/>
  <c r="L18" i="22"/>
  <c r="L61" i="16"/>
  <c r="L235" i="23"/>
  <c r="L124" i="22"/>
  <c r="L13" i="23"/>
  <c r="L13" i="12"/>
  <c r="L124" i="12"/>
  <c r="L124" i="21"/>
  <c r="L68" i="21"/>
  <c r="L18" i="21"/>
  <c r="L68" i="22"/>
  <c r="L18" i="12"/>
  <c r="L235" i="22"/>
  <c r="L13" i="21"/>
  <c r="L235" i="21"/>
  <c r="J201" i="23"/>
  <c r="J200" i="24"/>
  <c r="J296" i="22"/>
  <c r="J298" i="22" s="1"/>
  <c r="J142" i="23"/>
  <c r="J155" i="23"/>
  <c r="J182" i="23"/>
  <c r="J302" i="21"/>
  <c r="Q287" i="21"/>
  <c r="Q211" i="21"/>
  <c r="J200" i="23"/>
  <c r="J36" i="22"/>
  <c r="J51" i="22"/>
  <c r="O13" i="24"/>
  <c r="O13" i="23"/>
  <c r="O124" i="23"/>
  <c r="O124" i="22"/>
  <c r="O235" i="12"/>
  <c r="O68" i="23"/>
  <c r="O235" i="24"/>
  <c r="O18" i="24"/>
  <c r="O18" i="23"/>
  <c r="O235" i="22"/>
  <c r="O18" i="22"/>
  <c r="O68" i="22"/>
  <c r="O124" i="12"/>
  <c r="O61" i="16"/>
  <c r="O235" i="23"/>
  <c r="O13" i="22"/>
  <c r="O18" i="12"/>
  <c r="O13" i="12"/>
  <c r="O235" i="21"/>
  <c r="O68" i="21"/>
  <c r="O70" i="16"/>
  <c r="O124" i="24"/>
  <c r="O124" i="21"/>
  <c r="O18" i="21"/>
  <c r="O68" i="24"/>
  <c r="O68" i="12"/>
  <c r="O13" i="21"/>
  <c r="J204" i="22"/>
  <c r="J106" i="22"/>
  <c r="J87" i="22"/>
  <c r="N188" i="24"/>
  <c r="N171" i="24"/>
  <c r="N279" i="22"/>
  <c r="N171" i="22"/>
  <c r="N171" i="23"/>
  <c r="N279" i="12"/>
  <c r="N279" i="21"/>
  <c r="N171" i="21"/>
  <c r="N279" i="23"/>
  <c r="N171" i="12"/>
  <c r="N279" i="24"/>
  <c r="N188" i="21"/>
  <c r="N188" i="12"/>
  <c r="N188" i="22"/>
  <c r="N188" i="23"/>
  <c r="J270" i="22"/>
  <c r="J276" i="22"/>
  <c r="O287" i="12"/>
  <c r="O211" i="12"/>
  <c r="J290" i="24"/>
  <c r="J292" i="24" s="1"/>
  <c r="O287" i="21"/>
  <c r="O211" i="21"/>
  <c r="N220" i="22"/>
  <c r="R171" i="24"/>
  <c r="R188" i="23"/>
  <c r="R279" i="24"/>
  <c r="R279" i="22"/>
  <c r="R171" i="22"/>
  <c r="R188" i="24"/>
  <c r="R188" i="12"/>
  <c r="R279" i="23"/>
  <c r="R279" i="12"/>
  <c r="R188" i="22"/>
  <c r="R188" i="21"/>
  <c r="R279" i="21"/>
  <c r="R171" i="21"/>
  <c r="R171" i="23"/>
  <c r="R171" i="12"/>
  <c r="P235" i="24"/>
  <c r="P13" i="24"/>
  <c r="P68" i="24"/>
  <c r="P124" i="24"/>
  <c r="P235" i="23"/>
  <c r="P124" i="23"/>
  <c r="P235" i="22"/>
  <c r="P68" i="23"/>
  <c r="P13" i="23"/>
  <c r="P18" i="22"/>
  <c r="P61" i="16"/>
  <c r="P18" i="23"/>
  <c r="P235" i="21"/>
  <c r="P13" i="21"/>
  <c r="P18" i="24"/>
  <c r="P124" i="22"/>
  <c r="P13" i="22"/>
  <c r="P18" i="12"/>
  <c r="P13" i="12"/>
  <c r="P124" i="21"/>
  <c r="P18" i="21"/>
  <c r="P124" i="12"/>
  <c r="P68" i="12"/>
  <c r="P68" i="22"/>
  <c r="P70" i="16"/>
  <c r="P235" i="12"/>
  <c r="P68" i="21"/>
  <c r="L188" i="24"/>
  <c r="L171" i="23"/>
  <c r="L279" i="24"/>
  <c r="L188" i="22"/>
  <c r="L171" i="24"/>
  <c r="L279" i="23"/>
  <c r="L279" i="12"/>
  <c r="L171" i="12"/>
  <c r="L188" i="23"/>
  <c r="L279" i="22"/>
  <c r="L188" i="12"/>
  <c r="L171" i="22"/>
  <c r="L279" i="21"/>
  <c r="L188" i="21"/>
  <c r="L171" i="21"/>
  <c r="R125" i="16"/>
  <c r="R134" i="16"/>
  <c r="Q211" i="22"/>
  <c r="Q287" i="22"/>
  <c r="K171" i="24"/>
  <c r="K279" i="24"/>
  <c r="K279" i="23"/>
  <c r="K188" i="23"/>
  <c r="K171" i="23"/>
  <c r="K279" i="22"/>
  <c r="K188" i="12"/>
  <c r="K188" i="24"/>
  <c r="K188" i="21"/>
  <c r="K171" i="22"/>
  <c r="K188" i="22"/>
  <c r="K279" i="12"/>
  <c r="K171" i="12"/>
  <c r="K279" i="21"/>
  <c r="K171" i="21"/>
  <c r="J205" i="22"/>
  <c r="P287" i="23"/>
  <c r="P211" i="23"/>
  <c r="N287" i="12"/>
  <c r="N211" i="12"/>
  <c r="M287" i="24"/>
  <c r="M211" i="24"/>
  <c r="O215" i="22"/>
  <c r="O291" i="22"/>
  <c r="O220" i="22"/>
  <c r="O297" i="22"/>
  <c r="J36" i="21"/>
  <c r="J51" i="21"/>
  <c r="J196" i="23"/>
  <c r="O287" i="24"/>
  <c r="O211" i="24"/>
  <c r="J296" i="24"/>
  <c r="J298" i="24" s="1"/>
  <c r="J141" i="22"/>
  <c r="J146" i="22"/>
  <c r="J134" i="22"/>
  <c r="J135" i="22" s="1"/>
  <c r="J197" i="22"/>
  <c r="N68" i="24"/>
  <c r="N18" i="24"/>
  <c r="N13" i="23"/>
  <c r="N18" i="23"/>
  <c r="N68" i="22"/>
  <c r="N18" i="22"/>
  <c r="N124" i="23"/>
  <c r="N13" i="24"/>
  <c r="N235" i="23"/>
  <c r="N235" i="22"/>
  <c r="N68" i="21"/>
  <c r="N18" i="21"/>
  <c r="N124" i="12"/>
  <c r="N68" i="23"/>
  <c r="N124" i="22"/>
  <c r="N13" i="22"/>
  <c r="N18" i="12"/>
  <c r="N13" i="12"/>
  <c r="N235" i="24"/>
  <c r="N13" i="21"/>
  <c r="N61" i="16"/>
  <c r="N70" i="16"/>
  <c r="N124" i="24"/>
  <c r="N68" i="12"/>
  <c r="N124" i="21"/>
  <c r="N235" i="12"/>
  <c r="N235" i="21"/>
  <c r="L6" i="24"/>
  <c r="L6" i="20"/>
  <c r="L6" i="23"/>
  <c r="L6" i="7"/>
  <c r="L6" i="12"/>
  <c r="L6" i="22"/>
  <c r="L14" i="8"/>
  <c r="L15" i="8" s="1"/>
  <c r="L6" i="16"/>
  <c r="L5" i="9"/>
  <c r="L6" i="21"/>
  <c r="M11" i="8"/>
  <c r="L6" i="8"/>
  <c r="M297" i="12"/>
  <c r="M215" i="12"/>
  <c r="M220" i="12"/>
  <c r="M291" i="12"/>
  <c r="P287" i="21"/>
  <c r="P211" i="21"/>
  <c r="J292" i="12"/>
  <c r="J4" i="9"/>
  <c r="J4" i="20"/>
  <c r="J4" i="22"/>
  <c r="J5" i="7"/>
  <c r="J4" i="12"/>
  <c r="J4" i="24"/>
  <c r="J4" i="16"/>
  <c r="J4" i="8"/>
  <c r="J4" i="23"/>
  <c r="J4" i="21"/>
  <c r="J196" i="24"/>
  <c r="J134" i="12"/>
  <c r="J135" i="12" s="1"/>
  <c r="J146" i="12"/>
  <c r="J141" i="12"/>
  <c r="M124" i="24"/>
  <c r="M235" i="24"/>
  <c r="M13" i="24"/>
  <c r="M68" i="24"/>
  <c r="M18" i="24"/>
  <c r="M124" i="22"/>
  <c r="M235" i="23"/>
  <c r="M13" i="23"/>
  <c r="M70" i="16"/>
  <c r="M18" i="23"/>
  <c r="M235" i="22"/>
  <c r="M68" i="22"/>
  <c r="M68" i="21"/>
  <c r="M18" i="21"/>
  <c r="M18" i="22"/>
  <c r="M61" i="16"/>
  <c r="M68" i="23"/>
  <c r="M13" i="22"/>
  <c r="M124" i="12"/>
  <c r="M124" i="21"/>
  <c r="M13" i="21"/>
  <c r="M68" i="12"/>
  <c r="M18" i="12"/>
  <c r="M235" i="12"/>
  <c r="M124" i="23"/>
  <c r="M13" i="12"/>
  <c r="M235" i="21"/>
  <c r="O211" i="23"/>
  <c r="O287" i="23"/>
  <c r="K85" i="8"/>
  <c r="K21" i="8"/>
  <c r="Q188" i="24"/>
  <c r="Q279" i="24"/>
  <c r="Q171" i="23"/>
  <c r="Q188" i="22"/>
  <c r="Q171" i="12"/>
  <c r="Q188" i="23"/>
  <c r="Q171" i="22"/>
  <c r="Q171" i="24"/>
  <c r="Q279" i="12"/>
  <c r="Q279" i="23"/>
  <c r="Q188" i="12"/>
  <c r="Q188" i="21"/>
  <c r="Q279" i="21"/>
  <c r="Q171" i="21"/>
  <c r="Q279" i="22"/>
  <c r="M134" i="16"/>
  <c r="M125" i="16"/>
  <c r="J204" i="23"/>
  <c r="J26" i="8"/>
  <c r="J2" i="7"/>
  <c r="J23" i="8"/>
  <c r="J197" i="24"/>
  <c r="J36" i="12"/>
  <c r="J51" i="12"/>
  <c r="J79" i="12"/>
  <c r="J80" i="12" s="1"/>
  <c r="J86" i="12"/>
  <c r="J91" i="12" s="1"/>
  <c r="P279" i="24"/>
  <c r="P171" i="24"/>
  <c r="P171" i="23"/>
  <c r="P188" i="22"/>
  <c r="P171" i="22"/>
  <c r="P171" i="12"/>
  <c r="P279" i="22"/>
  <c r="P188" i="24"/>
  <c r="P188" i="23"/>
  <c r="P279" i="23"/>
  <c r="P279" i="21"/>
  <c r="P279" i="12"/>
  <c r="P188" i="21"/>
  <c r="P171" i="21"/>
  <c r="P188" i="12"/>
  <c r="K125" i="16"/>
  <c r="K134" i="16"/>
  <c r="J296" i="23"/>
  <c r="J298" i="23" s="1"/>
  <c r="J204" i="24"/>
  <c r="N291" i="22" l="1"/>
  <c r="N297" i="22"/>
  <c r="J198" i="22"/>
  <c r="J202" i="24"/>
  <c r="M220" i="22"/>
  <c r="M297" i="22"/>
  <c r="K22" i="8"/>
  <c r="K26" i="8" s="1"/>
  <c r="M291" i="22"/>
  <c r="N220" i="21"/>
  <c r="N297" i="21"/>
  <c r="N215" i="21"/>
  <c r="N291" i="21"/>
  <c r="J224" i="12"/>
  <c r="J206" i="23"/>
  <c r="Q220" i="12"/>
  <c r="Q297" i="12"/>
  <c r="Q215" i="12"/>
  <c r="Q291" i="12"/>
  <c r="P215" i="12"/>
  <c r="P297" i="12"/>
  <c r="P291" i="12"/>
  <c r="P220" i="12"/>
  <c r="N297" i="24"/>
  <c r="N291" i="24"/>
  <c r="N215" i="24"/>
  <c r="N220" i="24"/>
  <c r="P215" i="24"/>
  <c r="P291" i="24"/>
  <c r="P220" i="24"/>
  <c r="P297" i="24"/>
  <c r="J214" i="22"/>
  <c r="J216" i="22" s="1"/>
  <c r="J219" i="24"/>
  <c r="J221" i="24" s="1"/>
  <c r="J185" i="21"/>
  <c r="J142" i="12"/>
  <c r="J182" i="12"/>
  <c r="J155" i="12"/>
  <c r="J142" i="22"/>
  <c r="J182" i="22"/>
  <c r="J155" i="22"/>
  <c r="M291" i="24"/>
  <c r="M220" i="24"/>
  <c r="M297" i="24"/>
  <c r="M215" i="24"/>
  <c r="J302" i="24"/>
  <c r="J225" i="12"/>
  <c r="J311" i="12"/>
  <c r="J321" i="12" s="1"/>
  <c r="J202" i="22"/>
  <c r="J302" i="23"/>
  <c r="N220" i="12"/>
  <c r="N291" i="12"/>
  <c r="N297" i="12"/>
  <c r="N215" i="12"/>
  <c r="Q220" i="21"/>
  <c r="Q291" i="21"/>
  <c r="Q297" i="21"/>
  <c r="Q215" i="21"/>
  <c r="J198" i="23"/>
  <c r="J310" i="21"/>
  <c r="J320" i="21" s="1"/>
  <c r="J224" i="21"/>
  <c r="J106" i="12"/>
  <c r="J87" i="12"/>
  <c r="J2" i="23"/>
  <c r="J2" i="9"/>
  <c r="J2" i="24"/>
  <c r="J2" i="20"/>
  <c r="J2" i="21"/>
  <c r="J49" i="8"/>
  <c r="J39" i="8"/>
  <c r="J40" i="8" s="1"/>
  <c r="J33" i="8"/>
  <c r="J2" i="16"/>
  <c r="J3" i="7"/>
  <c r="J25" i="8"/>
  <c r="J27" i="8" s="1"/>
  <c r="J84" i="8"/>
  <c r="J2" i="12"/>
  <c r="J2" i="8"/>
  <c r="J2" i="22"/>
  <c r="J316" i="24"/>
  <c r="J303" i="24"/>
  <c r="J185" i="22"/>
  <c r="J302" i="12"/>
  <c r="J304" i="12" s="1"/>
  <c r="O220" i="24"/>
  <c r="O297" i="24"/>
  <c r="O215" i="24"/>
  <c r="O291" i="24"/>
  <c r="J311" i="21"/>
  <c r="J321" i="21" s="1"/>
  <c r="J225" i="21"/>
  <c r="J185" i="23"/>
  <c r="J302" i="22"/>
  <c r="P220" i="21"/>
  <c r="P291" i="21"/>
  <c r="P297" i="21"/>
  <c r="P215" i="21"/>
  <c r="Q220" i="22"/>
  <c r="Q291" i="22"/>
  <c r="Q215" i="22"/>
  <c r="Q297" i="22"/>
  <c r="O291" i="21"/>
  <c r="O297" i="21"/>
  <c r="O220" i="21"/>
  <c r="O215" i="21"/>
  <c r="L85" i="8"/>
  <c r="L21" i="8"/>
  <c r="J303" i="22"/>
  <c r="J316" i="22"/>
  <c r="J276" i="12"/>
  <c r="J270" i="12"/>
  <c r="J316" i="23"/>
  <c r="J303" i="23"/>
  <c r="O291" i="23"/>
  <c r="O297" i="23"/>
  <c r="O215" i="23"/>
  <c r="O220" i="23"/>
  <c r="P297" i="23"/>
  <c r="P291" i="23"/>
  <c r="P220" i="23"/>
  <c r="P215" i="23"/>
  <c r="O291" i="12"/>
  <c r="O215" i="12"/>
  <c r="O297" i="12"/>
  <c r="O220" i="12"/>
  <c r="J15" i="20"/>
  <c r="Q220" i="23"/>
  <c r="Q215" i="23"/>
  <c r="Q297" i="23"/>
  <c r="Q291" i="23"/>
  <c r="J206" i="22"/>
  <c r="J304" i="21"/>
  <c r="J87" i="24"/>
  <c r="J106" i="24"/>
  <c r="J198" i="24"/>
  <c r="M6" i="20"/>
  <c r="M6" i="23"/>
  <c r="M6" i="24"/>
  <c r="M6" i="22"/>
  <c r="M6" i="12"/>
  <c r="M6" i="21"/>
  <c r="M6" i="8"/>
  <c r="M6" i="7"/>
  <c r="M5" i="9"/>
  <c r="N11" i="8"/>
  <c r="M6" i="16"/>
  <c r="M14" i="8"/>
  <c r="M15" i="8" s="1"/>
  <c r="J202" i="23"/>
  <c r="J206" i="24"/>
  <c r="K2" i="7" l="1"/>
  <c r="J226" i="21"/>
  <c r="K23" i="8"/>
  <c r="K2" i="21" s="1"/>
  <c r="J226" i="12"/>
  <c r="J304" i="23"/>
  <c r="L22" i="8"/>
  <c r="L23" i="8" s="1"/>
  <c r="J224" i="22"/>
  <c r="J310" i="22"/>
  <c r="J320" i="22" s="1"/>
  <c r="J317" i="21"/>
  <c r="J253" i="24"/>
  <c r="J258" i="24" s="1"/>
  <c r="J83" i="24"/>
  <c r="J88" i="24" s="1"/>
  <c r="J253" i="23"/>
  <c r="J258" i="23" s="1"/>
  <c r="J17" i="24"/>
  <c r="J19" i="24" s="1"/>
  <c r="J17" i="23"/>
  <c r="J19" i="23" s="1"/>
  <c r="J32" i="23"/>
  <c r="J37" i="23" s="1"/>
  <c r="J83" i="22"/>
  <c r="J88" i="22" s="1"/>
  <c r="J138" i="23"/>
  <c r="J143" i="23" s="1"/>
  <c r="J138" i="12"/>
  <c r="J143" i="12" s="1"/>
  <c r="J138" i="24"/>
  <c r="J143" i="24" s="1"/>
  <c r="J32" i="22"/>
  <c r="J37" i="22" s="1"/>
  <c r="J17" i="12"/>
  <c r="J19" i="12" s="1"/>
  <c r="J83" i="23"/>
  <c r="J88" i="23" s="1"/>
  <c r="J253" i="22"/>
  <c r="J258" i="22" s="1"/>
  <c r="J83" i="12"/>
  <c r="J88" i="12" s="1"/>
  <c r="J17" i="22"/>
  <c r="J19" i="22" s="1"/>
  <c r="J253" i="21"/>
  <c r="J258" i="21" s="1"/>
  <c r="J138" i="22"/>
  <c r="J143" i="22" s="1"/>
  <c r="J253" i="12"/>
  <c r="J258" i="12" s="1"/>
  <c r="J32" i="12"/>
  <c r="J37" i="12" s="1"/>
  <c r="J138" i="21"/>
  <c r="J143" i="21" s="1"/>
  <c r="J17" i="21"/>
  <c r="J19" i="21" s="1"/>
  <c r="J83" i="21"/>
  <c r="J88" i="21" s="1"/>
  <c r="J32" i="24"/>
  <c r="J37" i="24" s="1"/>
  <c r="J32" i="21"/>
  <c r="J37" i="21" s="1"/>
  <c r="M85" i="8"/>
  <c r="M21" i="8"/>
  <c r="J50" i="8"/>
  <c r="J9" i="20"/>
  <c r="J214" i="23"/>
  <c r="J216" i="23" s="1"/>
  <c r="N6" i="20"/>
  <c r="N6" i="23"/>
  <c r="N6" i="22"/>
  <c r="N14" i="8"/>
  <c r="N15" i="8" s="1"/>
  <c r="N6" i="8"/>
  <c r="N6" i="16"/>
  <c r="N6" i="12"/>
  <c r="N6" i="21"/>
  <c r="N5" i="9"/>
  <c r="N6" i="24"/>
  <c r="O11" i="8"/>
  <c r="N6" i="7"/>
  <c r="J317" i="12"/>
  <c r="J312" i="12"/>
  <c r="J10" i="20"/>
  <c r="J16" i="20"/>
  <c r="J214" i="24"/>
  <c r="J216" i="24" s="1"/>
  <c r="K2" i="20"/>
  <c r="K2" i="9"/>
  <c r="K2" i="23"/>
  <c r="K2" i="8"/>
  <c r="K84" i="8"/>
  <c r="K86" i="8" s="1"/>
  <c r="K2" i="16"/>
  <c r="K2" i="24"/>
  <c r="K3" i="7"/>
  <c r="K39" i="8"/>
  <c r="K40" i="8" s="1"/>
  <c r="K2" i="22"/>
  <c r="J311" i="24"/>
  <c r="J321" i="24" s="1"/>
  <c r="J225" i="24"/>
  <c r="J34" i="8"/>
  <c r="J35" i="8"/>
  <c r="J312" i="21"/>
  <c r="J317" i="23"/>
  <c r="J185" i="24"/>
  <c r="J304" i="22"/>
  <c r="J185" i="12"/>
  <c r="J219" i="22"/>
  <c r="J221" i="22" s="1"/>
  <c r="J219" i="23"/>
  <c r="J221" i="23" s="1"/>
  <c r="J304" i="24"/>
  <c r="J322" i="12" l="1"/>
  <c r="J17" i="20" s="1"/>
  <c r="L2" i="7"/>
  <c r="L26" i="8"/>
  <c r="K2" i="12"/>
  <c r="K49" i="8"/>
  <c r="K50" i="8" s="1"/>
  <c r="K101" i="21" s="1"/>
  <c r="K33" i="8"/>
  <c r="K25" i="8"/>
  <c r="K27" i="8" s="1"/>
  <c r="M22" i="8"/>
  <c r="M23" i="8" s="1"/>
  <c r="J322" i="21"/>
  <c r="J11" i="20" s="1"/>
  <c r="K101" i="24"/>
  <c r="K101" i="23"/>
  <c r="K101" i="22"/>
  <c r="K101" i="12"/>
  <c r="J57" i="8"/>
  <c r="J59" i="8" s="1"/>
  <c r="J102" i="22"/>
  <c r="J170" i="22"/>
  <c r="J92" i="22"/>
  <c r="J93" i="22" s="1"/>
  <c r="J98" i="22" s="1"/>
  <c r="J99" i="22" s="1"/>
  <c r="J107" i="22" s="1"/>
  <c r="K85" i="22"/>
  <c r="J45" i="8"/>
  <c r="K46" i="8" s="1"/>
  <c r="J101" i="24"/>
  <c r="J101" i="23"/>
  <c r="J101" i="12"/>
  <c r="J101" i="22"/>
  <c r="J64" i="8"/>
  <c r="J53" i="8"/>
  <c r="J101" i="21"/>
  <c r="J41" i="23"/>
  <c r="J42" i="23" s="1"/>
  <c r="J47" i="23" s="1"/>
  <c r="J48" i="23" s="1"/>
  <c r="J52" i="23" s="1"/>
  <c r="J53" i="23" s="1"/>
  <c r="K34" i="23"/>
  <c r="J169" i="23"/>
  <c r="J311" i="23"/>
  <c r="J321" i="23" s="1"/>
  <c r="J225" i="23"/>
  <c r="N21" i="8"/>
  <c r="N85" i="8"/>
  <c r="M2" i="7"/>
  <c r="J34" i="20"/>
  <c r="J102" i="12"/>
  <c r="J92" i="12"/>
  <c r="J93" i="12" s="1"/>
  <c r="J98" i="12" s="1"/>
  <c r="J99" i="12" s="1"/>
  <c r="J107" i="12" s="1"/>
  <c r="J170" i="12"/>
  <c r="K85" i="12"/>
  <c r="K255" i="23"/>
  <c r="J262" i="23"/>
  <c r="J263" i="23" s="1"/>
  <c r="J267" i="23" s="1"/>
  <c r="J268" i="23" s="1"/>
  <c r="K34" i="21"/>
  <c r="J169" i="21"/>
  <c r="J41" i="21"/>
  <c r="J42" i="21" s="1"/>
  <c r="J47" i="21" s="1"/>
  <c r="J48" i="21" s="1"/>
  <c r="J52" i="21" s="1"/>
  <c r="J53" i="21" s="1"/>
  <c r="J262" i="22"/>
  <c r="J263" i="22" s="1"/>
  <c r="J267" i="22" s="1"/>
  <c r="J268" i="22" s="1"/>
  <c r="K255" i="22"/>
  <c r="J102" i="24"/>
  <c r="J103" i="24" s="1"/>
  <c r="J170" i="24"/>
  <c r="J92" i="24"/>
  <c r="J93" i="24" s="1"/>
  <c r="J98" i="24" s="1"/>
  <c r="J99" i="24" s="1"/>
  <c r="J107" i="24" s="1"/>
  <c r="K85" i="24"/>
  <c r="J311" i="22"/>
  <c r="J321" i="22" s="1"/>
  <c r="J225" i="22"/>
  <c r="J226" i="22" s="1"/>
  <c r="K253" i="24"/>
  <c r="K83" i="24"/>
  <c r="K138" i="24"/>
  <c r="K138" i="23"/>
  <c r="K138" i="12"/>
  <c r="K32" i="24"/>
  <c r="K17" i="24"/>
  <c r="K19" i="24" s="1"/>
  <c r="K32" i="23"/>
  <c r="K253" i="23"/>
  <c r="K253" i="22"/>
  <c r="K32" i="22"/>
  <c r="K17" i="23"/>
  <c r="K19" i="23" s="1"/>
  <c r="K83" i="23"/>
  <c r="K253" i="12"/>
  <c r="K83" i="12"/>
  <c r="K17" i="22"/>
  <c r="K19" i="22" s="1"/>
  <c r="K253" i="21"/>
  <c r="K138" i="21"/>
  <c r="K83" i="21"/>
  <c r="K32" i="21"/>
  <c r="K138" i="22"/>
  <c r="K83" i="22"/>
  <c r="K32" i="12"/>
  <c r="K17" i="21"/>
  <c r="K19" i="21" s="1"/>
  <c r="K17" i="12"/>
  <c r="K19" i="12" s="1"/>
  <c r="K34" i="24"/>
  <c r="J169" i="24"/>
  <c r="J41" i="24"/>
  <c r="J42" i="24" s="1"/>
  <c r="J47" i="24" s="1"/>
  <c r="J48" i="24" s="1"/>
  <c r="J52" i="24" s="1"/>
  <c r="J53" i="24" s="1"/>
  <c r="J102" i="23"/>
  <c r="J170" i="23"/>
  <c r="K85" i="23"/>
  <c r="J92" i="23"/>
  <c r="J93" i="23" s="1"/>
  <c r="J98" i="23" s="1"/>
  <c r="J99" i="23" s="1"/>
  <c r="J107" i="23" s="1"/>
  <c r="J262" i="24"/>
  <c r="J263" i="24" s="1"/>
  <c r="J267" i="24" s="1"/>
  <c r="J268" i="24" s="1"/>
  <c r="K255" i="24"/>
  <c r="J102" i="21"/>
  <c r="J170" i="21"/>
  <c r="K85" i="21"/>
  <c r="J92" i="21"/>
  <c r="J93" i="21" s="1"/>
  <c r="J98" i="21" s="1"/>
  <c r="J99" i="21" s="1"/>
  <c r="J107" i="21" s="1"/>
  <c r="K140" i="22"/>
  <c r="J147" i="22"/>
  <c r="J148" i="22" s="1"/>
  <c r="J152" i="22" s="1"/>
  <c r="J153" i="22" s="1"/>
  <c r="J317" i="24"/>
  <c r="K34" i="8"/>
  <c r="K45" i="8" s="1"/>
  <c r="L46" i="8" s="1"/>
  <c r="K35" i="8"/>
  <c r="K57" i="8" s="1"/>
  <c r="K59" i="8" s="1"/>
  <c r="J262" i="21"/>
  <c r="J263" i="21" s="1"/>
  <c r="J267" i="21" s="1"/>
  <c r="J268" i="21" s="1"/>
  <c r="K255" i="21"/>
  <c r="L2" i="9"/>
  <c r="L2" i="24"/>
  <c r="L2" i="20"/>
  <c r="L2" i="22"/>
  <c r="L2" i="23"/>
  <c r="L2" i="21"/>
  <c r="L25" i="8"/>
  <c r="L27" i="8" s="1"/>
  <c r="L33" i="8"/>
  <c r="L2" i="8"/>
  <c r="L2" i="12"/>
  <c r="L2" i="16"/>
  <c r="L39" i="8"/>
  <c r="L40" i="8" s="1"/>
  <c r="L49" i="8"/>
  <c r="L50" i="8" s="1"/>
  <c r="L3" i="7"/>
  <c r="L84" i="8"/>
  <c r="L86" i="8" s="1"/>
  <c r="O5" i="9"/>
  <c r="O6" i="20"/>
  <c r="O14" i="8"/>
  <c r="O15" i="8" s="1"/>
  <c r="O6" i="8"/>
  <c r="O6" i="16"/>
  <c r="O6" i="22"/>
  <c r="O6" i="12"/>
  <c r="O6" i="23"/>
  <c r="O6" i="21"/>
  <c r="P11" i="8"/>
  <c r="O6" i="7"/>
  <c r="O6" i="24"/>
  <c r="J224" i="23"/>
  <c r="J310" i="23"/>
  <c r="J320" i="23" s="1"/>
  <c r="J169" i="22"/>
  <c r="K34" i="22"/>
  <c r="J41" i="22"/>
  <c r="J42" i="22" s="1"/>
  <c r="J47" i="22" s="1"/>
  <c r="J48" i="22" s="1"/>
  <c r="J52" i="22" s="1"/>
  <c r="J53" i="22" s="1"/>
  <c r="J224" i="24"/>
  <c r="J226" i="24" s="1"/>
  <c r="J310" i="24"/>
  <c r="J320" i="24" s="1"/>
  <c r="K140" i="21"/>
  <c r="J147" i="21"/>
  <c r="J148" i="21" s="1"/>
  <c r="J152" i="21" s="1"/>
  <c r="J153" i="21" s="1"/>
  <c r="J147" i="24"/>
  <c r="J148" i="24" s="1"/>
  <c r="J152" i="24" s="1"/>
  <c r="J153" i="24" s="1"/>
  <c r="K140" i="24"/>
  <c r="K4" i="9"/>
  <c r="K4" i="24"/>
  <c r="K4" i="23"/>
  <c r="K4" i="12"/>
  <c r="K4" i="16"/>
  <c r="K5" i="7"/>
  <c r="K4" i="20"/>
  <c r="K4" i="21"/>
  <c r="K4" i="22"/>
  <c r="K4" i="8"/>
  <c r="J41" i="12"/>
  <c r="J42" i="12" s="1"/>
  <c r="J47" i="12" s="1"/>
  <c r="J48" i="12" s="1"/>
  <c r="J52" i="12" s="1"/>
  <c r="J53" i="12" s="1"/>
  <c r="K34" i="12"/>
  <c r="J169" i="12"/>
  <c r="J147" i="12"/>
  <c r="J148" i="12" s="1"/>
  <c r="J152" i="12" s="1"/>
  <c r="J153" i="12" s="1"/>
  <c r="K140" i="12"/>
  <c r="J21" i="20"/>
  <c r="J317" i="22"/>
  <c r="K255" i="12"/>
  <c r="J262" i="12"/>
  <c r="J263" i="12" s="1"/>
  <c r="J267" i="12" s="1"/>
  <c r="J268" i="12" s="1"/>
  <c r="J147" i="23"/>
  <c r="J148" i="23" s="1"/>
  <c r="J152" i="23" s="1"/>
  <c r="J153" i="23" s="1"/>
  <c r="K140" i="23"/>
  <c r="M26" i="8" l="1"/>
  <c r="K64" i="8"/>
  <c r="K53" i="8"/>
  <c r="J103" i="21"/>
  <c r="N22" i="8"/>
  <c r="N2" i="7" s="1"/>
  <c r="J33" i="20"/>
  <c r="K244" i="21"/>
  <c r="K260" i="21"/>
  <c r="K239" i="21"/>
  <c r="J312" i="24"/>
  <c r="J322" i="24" s="1"/>
  <c r="K239" i="24"/>
  <c r="K260" i="24"/>
  <c r="K244" i="24"/>
  <c r="K73" i="12"/>
  <c r="K90" i="12"/>
  <c r="K78" i="12"/>
  <c r="N23" i="8"/>
  <c r="K3" i="9"/>
  <c r="K3" i="20"/>
  <c r="K3" i="24"/>
  <c r="K4" i="7"/>
  <c r="K3" i="23"/>
  <c r="K3" i="8"/>
  <c r="K3" i="22"/>
  <c r="K3" i="16"/>
  <c r="K3" i="12"/>
  <c r="K3" i="21"/>
  <c r="K78" i="24"/>
  <c r="K73" i="24"/>
  <c r="K90" i="24"/>
  <c r="J61" i="22"/>
  <c r="J114" i="22" s="1"/>
  <c r="L93" i="16"/>
  <c r="L94" i="16" s="1"/>
  <c r="L119" i="16" s="1"/>
  <c r="L116" i="16"/>
  <c r="L117" i="16" s="1"/>
  <c r="L120" i="16" s="1"/>
  <c r="L29" i="16"/>
  <c r="L30" i="16" s="1"/>
  <c r="L55" i="16" s="1"/>
  <c r="L126" i="16"/>
  <c r="L52" i="8"/>
  <c r="L54" i="8" s="1"/>
  <c r="L62" i="16"/>
  <c r="L52" i="16"/>
  <c r="L53" i="16" s="1"/>
  <c r="L56" i="16" s="1"/>
  <c r="J186" i="23"/>
  <c r="J108" i="23"/>
  <c r="J186" i="24"/>
  <c r="J108" i="24"/>
  <c r="J186" i="12"/>
  <c r="J108" i="12"/>
  <c r="K177" i="24"/>
  <c r="K177" i="22"/>
  <c r="K177" i="23"/>
  <c r="L65" i="8"/>
  <c r="L67" i="8" s="1"/>
  <c r="K177" i="21"/>
  <c r="K177" i="12"/>
  <c r="K145" i="12"/>
  <c r="K133" i="12"/>
  <c r="K128" i="12"/>
  <c r="K22" i="22"/>
  <c r="K27" i="22"/>
  <c r="L34" i="8"/>
  <c r="L45" i="8" s="1"/>
  <c r="M46" i="8" s="1"/>
  <c r="L35" i="8"/>
  <c r="K73" i="23"/>
  <c r="K78" i="23"/>
  <c r="K90" i="23"/>
  <c r="J103" i="12"/>
  <c r="J312" i="22"/>
  <c r="J322" i="22" s="1"/>
  <c r="J156" i="12"/>
  <c r="J157" i="12" s="1"/>
  <c r="J183" i="12"/>
  <c r="K145" i="23"/>
  <c r="K133" i="23"/>
  <c r="K128" i="23"/>
  <c r="J27" i="20"/>
  <c r="O85" i="8"/>
  <c r="O21" i="8"/>
  <c r="J183" i="22"/>
  <c r="J156" i="22"/>
  <c r="J157" i="22" s="1"/>
  <c r="J103" i="23"/>
  <c r="K239" i="22"/>
  <c r="K244" i="22"/>
  <c r="K260" i="22"/>
  <c r="J28" i="20"/>
  <c r="K93" i="16"/>
  <c r="K94" i="16" s="1"/>
  <c r="K119" i="16" s="1"/>
  <c r="K116" i="16"/>
  <c r="K117" i="16" s="1"/>
  <c r="K120" i="16" s="1"/>
  <c r="K62" i="16"/>
  <c r="K126" i="16"/>
  <c r="K52" i="8"/>
  <c r="K54" i="8" s="1"/>
  <c r="K52" i="16"/>
  <c r="K53" i="16" s="1"/>
  <c r="K56" i="16" s="1"/>
  <c r="K29" i="16"/>
  <c r="K30" i="16" s="1"/>
  <c r="K55" i="16" s="1"/>
  <c r="K57" i="16" s="1"/>
  <c r="K60" i="16" s="1"/>
  <c r="J183" i="23"/>
  <c r="J156" i="23"/>
  <c r="J157" i="23" s="1"/>
  <c r="K27" i="12"/>
  <c r="K22" i="12"/>
  <c r="J226" i="23"/>
  <c r="K133" i="22"/>
  <c r="K128" i="22"/>
  <c r="K145" i="22"/>
  <c r="J61" i="24"/>
  <c r="J114" i="24" s="1"/>
  <c r="J277" i="22"/>
  <c r="J271" i="22"/>
  <c r="J272" i="22" s="1"/>
  <c r="L32" i="24"/>
  <c r="L37" i="24" s="1"/>
  <c r="L83" i="23"/>
  <c r="L88" i="23" s="1"/>
  <c r="L32" i="22"/>
  <c r="L37" i="22" s="1"/>
  <c r="L138" i="23"/>
  <c r="L143" i="23" s="1"/>
  <c r="L138" i="24"/>
  <c r="L143" i="24" s="1"/>
  <c r="L253" i="24"/>
  <c r="L258" i="24" s="1"/>
  <c r="L253" i="22"/>
  <c r="L258" i="22" s="1"/>
  <c r="L17" i="24"/>
  <c r="L19" i="24" s="1"/>
  <c r="L32" i="23"/>
  <c r="L37" i="23" s="1"/>
  <c r="L253" i="12"/>
  <c r="L258" i="12" s="1"/>
  <c r="L83" i="12"/>
  <c r="L88" i="12" s="1"/>
  <c r="L138" i="22"/>
  <c r="L143" i="22" s="1"/>
  <c r="L138" i="21"/>
  <c r="L143" i="21" s="1"/>
  <c r="L17" i="23"/>
  <c r="L19" i="23" s="1"/>
  <c r="L17" i="22"/>
  <c r="L19" i="22" s="1"/>
  <c r="L253" i="21"/>
  <c r="L258" i="21" s="1"/>
  <c r="L83" i="24"/>
  <c r="L88" i="24" s="1"/>
  <c r="L253" i="23"/>
  <c r="L258" i="23" s="1"/>
  <c r="L83" i="22"/>
  <c r="L88" i="22" s="1"/>
  <c r="L83" i="21"/>
  <c r="L88" i="21" s="1"/>
  <c r="L32" i="21"/>
  <c r="L37" i="21" s="1"/>
  <c r="L32" i="12"/>
  <c r="L37" i="12" s="1"/>
  <c r="L138" i="12"/>
  <c r="L143" i="12" s="1"/>
  <c r="L17" i="12"/>
  <c r="L19" i="12" s="1"/>
  <c r="L17" i="21"/>
  <c r="L19" i="21" s="1"/>
  <c r="K260" i="23"/>
  <c r="K239" i="23"/>
  <c r="K244" i="23"/>
  <c r="J277" i="21"/>
  <c r="J271" i="21"/>
  <c r="J272" i="21" s="1"/>
  <c r="J22" i="20"/>
  <c r="J177" i="24"/>
  <c r="J178" i="24" s="1"/>
  <c r="J32" i="20" s="1"/>
  <c r="J177" i="22"/>
  <c r="J178" i="22" s="1"/>
  <c r="J20" i="20" s="1"/>
  <c r="K65" i="8"/>
  <c r="J177" i="23"/>
  <c r="J178" i="23" s="1"/>
  <c r="J26" i="20" s="1"/>
  <c r="J177" i="21"/>
  <c r="J178" i="21" s="1"/>
  <c r="J8" i="20" s="1"/>
  <c r="J177" i="12"/>
  <c r="J178" i="12" s="1"/>
  <c r="J14" i="20" s="1"/>
  <c r="J271" i="24"/>
  <c r="J272" i="24" s="1"/>
  <c r="J277" i="24"/>
  <c r="J3" i="9"/>
  <c r="J3" i="22"/>
  <c r="J3" i="8"/>
  <c r="J3" i="24"/>
  <c r="J4" i="7"/>
  <c r="J3" i="23"/>
  <c r="J3" i="12"/>
  <c r="J3" i="16"/>
  <c r="J3" i="20"/>
  <c r="J3" i="21"/>
  <c r="J277" i="12"/>
  <c r="J271" i="12"/>
  <c r="J272" i="12" s="1"/>
  <c r="J61" i="12"/>
  <c r="J114" i="12" s="1"/>
  <c r="K145" i="24"/>
  <c r="K133" i="24"/>
  <c r="K128" i="24"/>
  <c r="L101" i="24"/>
  <c r="L101" i="22"/>
  <c r="L101" i="21"/>
  <c r="L53" i="8"/>
  <c r="L101" i="23"/>
  <c r="L101" i="12"/>
  <c r="L64" i="8"/>
  <c r="J61" i="21"/>
  <c r="J114" i="21" s="1"/>
  <c r="K27" i="23"/>
  <c r="K22" i="23"/>
  <c r="K90" i="22"/>
  <c r="K73" i="22"/>
  <c r="K78" i="22"/>
  <c r="K244" i="12"/>
  <c r="K260" i="12"/>
  <c r="K239" i="12"/>
  <c r="J156" i="24"/>
  <c r="J157" i="24" s="1"/>
  <c r="J183" i="24"/>
  <c r="L4" i="20"/>
  <c r="L4" i="9"/>
  <c r="L4" i="8"/>
  <c r="L4" i="23"/>
  <c r="L4" i="12"/>
  <c r="L4" i="16"/>
  <c r="L4" i="22"/>
  <c r="L5" i="7"/>
  <c r="L4" i="24"/>
  <c r="L4" i="21"/>
  <c r="J186" i="21"/>
  <c r="J108" i="21"/>
  <c r="K22" i="24"/>
  <c r="K27" i="24"/>
  <c r="J61" i="23"/>
  <c r="J114" i="23" s="1"/>
  <c r="J186" i="22"/>
  <c r="J108" i="22"/>
  <c r="J183" i="21"/>
  <c r="J156" i="21"/>
  <c r="J157" i="21" s="1"/>
  <c r="K90" i="21"/>
  <c r="K73" i="21"/>
  <c r="K78" i="21"/>
  <c r="K27" i="21"/>
  <c r="K22" i="21"/>
  <c r="M2" i="20"/>
  <c r="M2" i="9"/>
  <c r="M2" i="22"/>
  <c r="M84" i="8"/>
  <c r="M86" i="8" s="1"/>
  <c r="M49" i="8"/>
  <c r="M3" i="7"/>
  <c r="M2" i="16"/>
  <c r="M39" i="8"/>
  <c r="M40" i="8" s="1"/>
  <c r="M33" i="8"/>
  <c r="M2" i="24"/>
  <c r="M2" i="12"/>
  <c r="M25" i="8"/>
  <c r="M27" i="8" s="1"/>
  <c r="M2" i="23"/>
  <c r="M2" i="8"/>
  <c r="M2" i="21"/>
  <c r="K145" i="21"/>
  <c r="K128" i="21"/>
  <c r="K133" i="21"/>
  <c r="P5" i="9"/>
  <c r="P6" i="20"/>
  <c r="P6" i="24"/>
  <c r="Q11" i="8"/>
  <c r="P6" i="22"/>
  <c r="P6" i="12"/>
  <c r="P6" i="8"/>
  <c r="P6" i="21"/>
  <c r="P6" i="7"/>
  <c r="P6" i="16"/>
  <c r="P6" i="23"/>
  <c r="P14" i="8"/>
  <c r="P15" i="8" s="1"/>
  <c r="M50" i="8"/>
  <c r="J277" i="23"/>
  <c r="J271" i="23"/>
  <c r="J272" i="23" s="1"/>
  <c r="J103" i="22"/>
  <c r="O22" i="8" l="1"/>
  <c r="N26" i="8"/>
  <c r="L121" i="16"/>
  <c r="L124" i="16" s="1"/>
  <c r="L127" i="16" s="1"/>
  <c r="L129" i="16" s="1"/>
  <c r="L131" i="16" s="1"/>
  <c r="L133" i="16" s="1"/>
  <c r="L135" i="16" s="1"/>
  <c r="L69" i="21" s="1"/>
  <c r="L70" i="21" s="1"/>
  <c r="L74" i="21" s="1"/>
  <c r="J115" i="22"/>
  <c r="J187" i="22"/>
  <c r="J160" i="22"/>
  <c r="M85" i="22"/>
  <c r="L170" i="22"/>
  <c r="L173" i="22" s="1"/>
  <c r="L102" i="22"/>
  <c r="L103" i="22" s="1"/>
  <c r="L92" i="22"/>
  <c r="J115" i="24"/>
  <c r="J187" i="24"/>
  <c r="J160" i="24"/>
  <c r="M255" i="23"/>
  <c r="L262" i="23"/>
  <c r="L147" i="24"/>
  <c r="M140" i="24"/>
  <c r="J23" i="20"/>
  <c r="J35" i="20"/>
  <c r="Q5" i="9"/>
  <c r="Q6" i="24"/>
  <c r="Q6" i="23"/>
  <c r="R11" i="8"/>
  <c r="Q6" i="7"/>
  <c r="Q6" i="20"/>
  <c r="Q6" i="16"/>
  <c r="Q6" i="8"/>
  <c r="Q6" i="21"/>
  <c r="Q6" i="12"/>
  <c r="Q14" i="8"/>
  <c r="Q15" i="8" s="1"/>
  <c r="Q6" i="22"/>
  <c r="K39" i="21"/>
  <c r="K67" i="8"/>
  <c r="K68" i="8" s="1"/>
  <c r="K121" i="16"/>
  <c r="K124" i="16" s="1"/>
  <c r="K127" i="16" s="1"/>
  <c r="K129" i="16" s="1"/>
  <c r="K131" i="16" s="1"/>
  <c r="K133" i="16" s="1"/>
  <c r="K135" i="16" s="1"/>
  <c r="J187" i="23"/>
  <c r="J115" i="23"/>
  <c r="J160" i="23"/>
  <c r="L92" i="23"/>
  <c r="M85" i="23"/>
  <c r="L170" i="23"/>
  <c r="L173" i="23" s="1"/>
  <c r="L102" i="23"/>
  <c r="L103" i="23" s="1"/>
  <c r="M34" i="8"/>
  <c r="M35" i="8"/>
  <c r="M57" i="8" s="1"/>
  <c r="K39" i="24"/>
  <c r="L169" i="24"/>
  <c r="L172" i="24" s="1"/>
  <c r="L41" i="24"/>
  <c r="M34" i="24"/>
  <c r="J159" i="23"/>
  <c r="J184" i="23"/>
  <c r="J187" i="21"/>
  <c r="J160" i="21"/>
  <c r="J115" i="21"/>
  <c r="L147" i="12"/>
  <c r="M140" i="12"/>
  <c r="J278" i="22"/>
  <c r="J184" i="24"/>
  <c r="J159" i="24"/>
  <c r="L169" i="12"/>
  <c r="L172" i="12" s="1"/>
  <c r="M34" i="12"/>
  <c r="L41" i="12"/>
  <c r="L262" i="12"/>
  <c r="M255" i="12"/>
  <c r="K63" i="16"/>
  <c r="K65" i="16" s="1"/>
  <c r="K67" i="16" s="1"/>
  <c r="K69" i="16" s="1"/>
  <c r="K71" i="16" s="1"/>
  <c r="L57" i="8"/>
  <c r="L59" i="8" s="1"/>
  <c r="J159" i="21"/>
  <c r="J184" i="21"/>
  <c r="L177" i="12"/>
  <c r="M65" i="8"/>
  <c r="M67" i="8" s="1"/>
  <c r="L177" i="21"/>
  <c r="L177" i="24"/>
  <c r="L177" i="23"/>
  <c r="L177" i="22"/>
  <c r="J278" i="12"/>
  <c r="J278" i="21"/>
  <c r="L41" i="21"/>
  <c r="L169" i="21"/>
  <c r="L172" i="21" s="1"/>
  <c r="M34" i="21"/>
  <c r="L169" i="23"/>
  <c r="L172" i="23" s="1"/>
  <c r="L41" i="23"/>
  <c r="M34" i="23"/>
  <c r="M116" i="16"/>
  <c r="M117" i="16" s="1"/>
  <c r="M120" i="16" s="1"/>
  <c r="M52" i="8"/>
  <c r="M54" i="8" s="1"/>
  <c r="M62" i="16"/>
  <c r="M52" i="16"/>
  <c r="M53" i="16" s="1"/>
  <c r="M56" i="16" s="1"/>
  <c r="M29" i="16"/>
  <c r="M30" i="16" s="1"/>
  <c r="M55" i="16" s="1"/>
  <c r="M126" i="16"/>
  <c r="M93" i="16"/>
  <c r="M94" i="16" s="1"/>
  <c r="M119" i="16" s="1"/>
  <c r="J115" i="12"/>
  <c r="J160" i="12"/>
  <c r="J187" i="12"/>
  <c r="L57" i="16"/>
  <c r="L60" i="16" s="1"/>
  <c r="L63" i="16" s="1"/>
  <c r="L65" i="16" s="1"/>
  <c r="L67" i="16" s="1"/>
  <c r="L69" i="16" s="1"/>
  <c r="L71" i="16" s="1"/>
  <c r="J278" i="24"/>
  <c r="M255" i="22"/>
  <c r="L262" i="22"/>
  <c r="L69" i="24"/>
  <c r="L70" i="24" s="1"/>
  <c r="L74" i="24" s="1"/>
  <c r="L69" i="22"/>
  <c r="L70" i="22" s="1"/>
  <c r="L74" i="22" s="1"/>
  <c r="M255" i="24"/>
  <c r="L262" i="24"/>
  <c r="J184" i="22"/>
  <c r="J159" i="22"/>
  <c r="J184" i="12"/>
  <c r="J159" i="12"/>
  <c r="L170" i="24"/>
  <c r="L173" i="24" s="1"/>
  <c r="M85" i="24"/>
  <c r="L102" i="24"/>
  <c r="L103" i="24" s="1"/>
  <c r="L92" i="24"/>
  <c r="L262" i="21"/>
  <c r="M255" i="21"/>
  <c r="L147" i="23"/>
  <c r="M140" i="23"/>
  <c r="O2" i="7"/>
  <c r="O23" i="8"/>
  <c r="O26" i="8"/>
  <c r="L41" i="22"/>
  <c r="L169" i="22"/>
  <c r="L172" i="22" s="1"/>
  <c r="M34" i="22"/>
  <c r="J312" i="23"/>
  <c r="J322" i="23" s="1"/>
  <c r="J278" i="23"/>
  <c r="K39" i="23"/>
  <c r="L147" i="21"/>
  <c r="M140" i="21"/>
  <c r="K39" i="12"/>
  <c r="M101" i="24"/>
  <c r="M101" i="23"/>
  <c r="M53" i="8"/>
  <c r="M64" i="8"/>
  <c r="M101" i="21"/>
  <c r="M101" i="22"/>
  <c r="M101" i="12"/>
  <c r="M138" i="24"/>
  <c r="M253" i="24"/>
  <c r="M32" i="24"/>
  <c r="M83" i="24"/>
  <c r="M17" i="24"/>
  <c r="M19" i="24" s="1"/>
  <c r="M138" i="22"/>
  <c r="M253" i="22"/>
  <c r="M253" i="12"/>
  <c r="M253" i="23"/>
  <c r="M17" i="23"/>
  <c r="M19" i="23" s="1"/>
  <c r="M138" i="23"/>
  <c r="M32" i="23"/>
  <c r="M32" i="22"/>
  <c r="M83" i="23"/>
  <c r="M138" i="21"/>
  <c r="M32" i="12"/>
  <c r="M83" i="12"/>
  <c r="M253" i="21"/>
  <c r="M138" i="12"/>
  <c r="M83" i="22"/>
  <c r="M17" i="22"/>
  <c r="M19" i="22" s="1"/>
  <c r="M83" i="21"/>
  <c r="M17" i="21"/>
  <c r="M19" i="21" s="1"/>
  <c r="M32" i="21"/>
  <c r="M17" i="12"/>
  <c r="M19" i="12" s="1"/>
  <c r="L147" i="22"/>
  <c r="M140" i="22"/>
  <c r="N2" i="20"/>
  <c r="N2" i="9"/>
  <c r="N2" i="23"/>
  <c r="N2" i="22"/>
  <c r="N2" i="24"/>
  <c r="N84" i="8"/>
  <c r="N86" i="8" s="1"/>
  <c r="N49" i="8"/>
  <c r="N2" i="16"/>
  <c r="N2" i="12"/>
  <c r="N39" i="8"/>
  <c r="N40" i="8" s="1"/>
  <c r="N25" i="8"/>
  <c r="N27" i="8" s="1"/>
  <c r="N2" i="21"/>
  <c r="N33" i="8"/>
  <c r="N3" i="7"/>
  <c r="N2" i="8"/>
  <c r="P85" i="8"/>
  <c r="P21" i="8"/>
  <c r="L92" i="12"/>
  <c r="L170" i="12"/>
  <c r="L173" i="12" s="1"/>
  <c r="L174" i="12" s="1"/>
  <c r="L176" i="12" s="1"/>
  <c r="L102" i="12"/>
  <c r="L103" i="12" s="1"/>
  <c r="M85" i="12"/>
  <c r="L266" i="24"/>
  <c r="L151" i="24"/>
  <c r="L46" i="24"/>
  <c r="L151" i="22"/>
  <c r="L266" i="22"/>
  <c r="L97" i="24"/>
  <c r="L266" i="23"/>
  <c r="L151" i="12"/>
  <c r="L266" i="21"/>
  <c r="L46" i="23"/>
  <c r="L97" i="22"/>
  <c r="L266" i="12"/>
  <c r="L97" i="21"/>
  <c r="L97" i="23"/>
  <c r="L97" i="12"/>
  <c r="L46" i="22"/>
  <c r="L151" i="21"/>
  <c r="L46" i="21"/>
  <c r="L46" i="12"/>
  <c r="L151" i="23"/>
  <c r="L58" i="8"/>
  <c r="M4" i="9"/>
  <c r="M4" i="24"/>
  <c r="M4" i="23"/>
  <c r="M4" i="8"/>
  <c r="M5" i="7"/>
  <c r="M4" i="22"/>
  <c r="M4" i="12"/>
  <c r="M4" i="16"/>
  <c r="M4" i="20"/>
  <c r="M4" i="21"/>
  <c r="M85" i="21"/>
  <c r="L102" i="21"/>
  <c r="L103" i="21" s="1"/>
  <c r="L170" i="21"/>
  <c r="L173" i="21" s="1"/>
  <c r="L92" i="21"/>
  <c r="K97" i="23"/>
  <c r="K97" i="24"/>
  <c r="K46" i="24"/>
  <c r="K266" i="23"/>
  <c r="K97" i="12"/>
  <c r="K151" i="24"/>
  <c r="K266" i="22"/>
  <c r="K151" i="12"/>
  <c r="K151" i="23"/>
  <c r="K46" i="23"/>
  <c r="K266" i="21"/>
  <c r="K151" i="22"/>
  <c r="K46" i="22"/>
  <c r="K266" i="24"/>
  <c r="K266" i="12"/>
  <c r="K46" i="21"/>
  <c r="K97" i="22"/>
  <c r="K46" i="12"/>
  <c r="K151" i="21"/>
  <c r="K58" i="8"/>
  <c r="K97" i="21"/>
  <c r="K39" i="22"/>
  <c r="L174" i="24" l="1"/>
  <c r="L176" i="24" s="1"/>
  <c r="L178" i="24" s="1"/>
  <c r="L32" i="20" s="1"/>
  <c r="L69" i="12"/>
  <c r="L70" i="12" s="1"/>
  <c r="L74" i="12" s="1"/>
  <c r="L69" i="23"/>
  <c r="L70" i="23" s="1"/>
  <c r="L74" i="23" s="1"/>
  <c r="M57" i="16"/>
  <c r="M60" i="16" s="1"/>
  <c r="M63" i="16" s="1"/>
  <c r="M65" i="16" s="1"/>
  <c r="M67" i="16" s="1"/>
  <c r="M69" i="16" s="1"/>
  <c r="M71" i="16" s="1"/>
  <c r="M125" i="21" s="1"/>
  <c r="M126" i="21" s="1"/>
  <c r="M129" i="21" s="1"/>
  <c r="J161" i="22"/>
  <c r="J163" i="22" s="1"/>
  <c r="J165" i="22" s="1"/>
  <c r="J161" i="12"/>
  <c r="J163" i="12" s="1"/>
  <c r="J165" i="12" s="1"/>
  <c r="M121" i="16"/>
  <c r="M124" i="16" s="1"/>
  <c r="M127" i="16" s="1"/>
  <c r="M129" i="16" s="1"/>
  <c r="M131" i="16" s="1"/>
  <c r="M133" i="16" s="1"/>
  <c r="M135" i="16" s="1"/>
  <c r="M69" i="21" s="1"/>
  <c r="M70" i="21" s="1"/>
  <c r="M74" i="21" s="1"/>
  <c r="J161" i="21"/>
  <c r="J163" i="21" s="1"/>
  <c r="J165" i="21" s="1"/>
  <c r="M244" i="21"/>
  <c r="M260" i="21"/>
  <c r="M239" i="21"/>
  <c r="M22" i="21"/>
  <c r="M27" i="21"/>
  <c r="M78" i="12"/>
  <c r="M73" i="12"/>
  <c r="M90" i="12"/>
  <c r="K125" i="24"/>
  <c r="K126" i="24" s="1"/>
  <c r="K129" i="24" s="1"/>
  <c r="K130" i="24" s="1"/>
  <c r="K14" i="24"/>
  <c r="K15" i="24" s="1"/>
  <c r="K23" i="24" s="1"/>
  <c r="K24" i="24" s="1"/>
  <c r="K236" i="24"/>
  <c r="K237" i="24" s="1"/>
  <c r="K240" i="24" s="1"/>
  <c r="K241" i="24" s="1"/>
  <c r="K125" i="22"/>
  <c r="K126" i="22" s="1"/>
  <c r="K129" i="22" s="1"/>
  <c r="K130" i="22" s="1"/>
  <c r="K14" i="22"/>
  <c r="K15" i="22" s="1"/>
  <c r="K23" i="22" s="1"/>
  <c r="K24" i="22" s="1"/>
  <c r="K236" i="12"/>
  <c r="K237" i="12" s="1"/>
  <c r="K240" i="12" s="1"/>
  <c r="K241" i="12" s="1"/>
  <c r="K14" i="23"/>
  <c r="K15" i="23" s="1"/>
  <c r="K23" i="23" s="1"/>
  <c r="K24" i="23" s="1"/>
  <c r="K236" i="22"/>
  <c r="K237" i="22" s="1"/>
  <c r="K240" i="22" s="1"/>
  <c r="K241" i="22" s="1"/>
  <c r="K236" i="21"/>
  <c r="K237" i="21" s="1"/>
  <c r="K240" i="21" s="1"/>
  <c r="K241" i="21" s="1"/>
  <c r="K125" i="12"/>
  <c r="K126" i="12" s="1"/>
  <c r="K129" i="12" s="1"/>
  <c r="K130" i="12" s="1"/>
  <c r="K14" i="21"/>
  <c r="K15" i="21" s="1"/>
  <c r="K23" i="21" s="1"/>
  <c r="K24" i="21" s="1"/>
  <c r="K236" i="23"/>
  <c r="K237" i="23" s="1"/>
  <c r="K240" i="23" s="1"/>
  <c r="K241" i="23" s="1"/>
  <c r="K125" i="23"/>
  <c r="K126" i="23" s="1"/>
  <c r="K129" i="23" s="1"/>
  <c r="K130" i="23" s="1"/>
  <c r="K125" i="21"/>
  <c r="K126" i="21" s="1"/>
  <c r="K129" i="21" s="1"/>
  <c r="K130" i="21" s="1"/>
  <c r="K14" i="12"/>
  <c r="K15" i="12" s="1"/>
  <c r="K23" i="12" s="1"/>
  <c r="K24" i="12" s="1"/>
  <c r="M145" i="21"/>
  <c r="M128" i="21"/>
  <c r="M133" i="21"/>
  <c r="M69" i="24"/>
  <c r="M70" i="24" s="1"/>
  <c r="M74" i="24" s="1"/>
  <c r="M69" i="23"/>
  <c r="M70" i="23" s="1"/>
  <c r="M74" i="23" s="1"/>
  <c r="M260" i="12"/>
  <c r="M239" i="12"/>
  <c r="M244" i="12"/>
  <c r="K69" i="24"/>
  <c r="K70" i="24" s="1"/>
  <c r="K74" i="24" s="1"/>
  <c r="K75" i="24" s="1"/>
  <c r="K69" i="21"/>
  <c r="K70" i="21" s="1"/>
  <c r="K74" i="21" s="1"/>
  <c r="K75" i="21" s="1"/>
  <c r="K69" i="22"/>
  <c r="K70" i="22" s="1"/>
  <c r="K74" i="22" s="1"/>
  <c r="K75" i="22" s="1"/>
  <c r="K69" i="23"/>
  <c r="K70" i="23" s="1"/>
  <c r="K74" i="23" s="1"/>
  <c r="K75" i="23" s="1"/>
  <c r="K69" i="12"/>
  <c r="K70" i="12" s="1"/>
  <c r="K74" i="12" s="1"/>
  <c r="K75" i="12" s="1"/>
  <c r="L178" i="12"/>
  <c r="L14" i="20" s="1"/>
  <c r="L68" i="8"/>
  <c r="M68" i="8" s="1"/>
  <c r="O50" i="8"/>
  <c r="M125" i="24"/>
  <c r="M126" i="24" s="1"/>
  <c r="M129" i="24" s="1"/>
  <c r="M125" i="23"/>
  <c r="M126" i="23" s="1"/>
  <c r="M129" i="23" s="1"/>
  <c r="M236" i="12"/>
  <c r="M237" i="12" s="1"/>
  <c r="M240" i="12" s="1"/>
  <c r="M236" i="23"/>
  <c r="M237" i="23" s="1"/>
  <c r="M240" i="23" s="1"/>
  <c r="M125" i="22"/>
  <c r="M126" i="22" s="1"/>
  <c r="M129" i="22" s="1"/>
  <c r="M14" i="24"/>
  <c r="M15" i="24" s="1"/>
  <c r="M23" i="24" s="1"/>
  <c r="M236" i="24"/>
  <c r="M237" i="24" s="1"/>
  <c r="M240" i="24" s="1"/>
  <c r="M14" i="12"/>
  <c r="M15" i="12" s="1"/>
  <c r="M23" i="12" s="1"/>
  <c r="M236" i="21"/>
  <c r="M237" i="21" s="1"/>
  <c r="M240" i="21" s="1"/>
  <c r="M236" i="22"/>
  <c r="M237" i="22" s="1"/>
  <c r="M240" i="22" s="1"/>
  <c r="M14" i="22"/>
  <c r="M15" i="22" s="1"/>
  <c r="M23" i="22" s="1"/>
  <c r="M128" i="12"/>
  <c r="M145" i="12"/>
  <c r="M133" i="12"/>
  <c r="R5" i="9"/>
  <c r="R6" i="24"/>
  <c r="R6" i="20"/>
  <c r="R6" i="21"/>
  <c r="R6" i="7"/>
  <c r="R6" i="16"/>
  <c r="R6" i="23"/>
  <c r="R14" i="8"/>
  <c r="R15" i="8" s="1"/>
  <c r="R6" i="22"/>
  <c r="R6" i="12"/>
  <c r="R6" i="8"/>
  <c r="F12" i="8"/>
  <c r="F74" i="8" s="1"/>
  <c r="L174" i="22"/>
  <c r="L176" i="22" s="1"/>
  <c r="L178" i="22" s="1"/>
  <c r="L20" i="20" s="1"/>
  <c r="N4" i="9"/>
  <c r="N4" i="24"/>
  <c r="N4" i="20"/>
  <c r="N4" i="23"/>
  <c r="N5" i="7"/>
  <c r="N4" i="22"/>
  <c r="N4" i="16"/>
  <c r="N4" i="8"/>
  <c r="N4" i="21"/>
  <c r="N4" i="12"/>
  <c r="M244" i="22"/>
  <c r="M260" i="22"/>
  <c r="M239" i="22"/>
  <c r="N50" i="8"/>
  <c r="M22" i="12"/>
  <c r="M24" i="12" s="1"/>
  <c r="M27" i="12"/>
  <c r="M73" i="22"/>
  <c r="M90" i="22"/>
  <c r="M78" i="22"/>
  <c r="P22" i="8"/>
  <c r="L174" i="23"/>
  <c r="L176" i="23" s="1"/>
  <c r="L178" i="23" s="1"/>
  <c r="L26" i="20" s="1"/>
  <c r="M73" i="21"/>
  <c r="M90" i="21"/>
  <c r="M78" i="21"/>
  <c r="M145" i="22"/>
  <c r="M133" i="22"/>
  <c r="M128" i="22"/>
  <c r="J29" i="20"/>
  <c r="N138" i="24"/>
  <c r="N253" i="23"/>
  <c r="N32" i="24"/>
  <c r="N17" i="23"/>
  <c r="N19" i="23" s="1"/>
  <c r="N253" i="24"/>
  <c r="N32" i="23"/>
  <c r="N17" i="24"/>
  <c r="N19" i="24" s="1"/>
  <c r="N138" i="22"/>
  <c r="N32" i="12"/>
  <c r="N253" i="22"/>
  <c r="N83" i="22"/>
  <c r="N253" i="21"/>
  <c r="N138" i="23"/>
  <c r="N32" i="21"/>
  <c r="N17" i="21"/>
  <c r="N19" i="21" s="1"/>
  <c r="N138" i="12"/>
  <c r="N83" i="12"/>
  <c r="N83" i="24"/>
  <c r="N83" i="23"/>
  <c r="N17" i="22"/>
  <c r="N19" i="22" s="1"/>
  <c r="N32" i="22"/>
  <c r="N83" i="21"/>
  <c r="N138" i="21"/>
  <c r="N253" i="12"/>
  <c r="N17" i="12"/>
  <c r="N19" i="12" s="1"/>
  <c r="M22" i="22"/>
  <c r="M27" i="22"/>
  <c r="M45" i="8"/>
  <c r="N46" i="8" s="1"/>
  <c r="M145" i="24"/>
  <c r="M133" i="24"/>
  <c r="M128" i="24"/>
  <c r="M177" i="23"/>
  <c r="M177" i="24"/>
  <c r="N65" i="8"/>
  <c r="N67" i="8" s="1"/>
  <c r="M177" i="21"/>
  <c r="M177" i="22"/>
  <c r="M177" i="12"/>
  <c r="O2" i="9"/>
  <c r="O2" i="24"/>
  <c r="O2" i="20"/>
  <c r="O2" i="23"/>
  <c r="O2" i="16"/>
  <c r="O2" i="12"/>
  <c r="O33" i="8"/>
  <c r="O2" i="8"/>
  <c r="O25" i="8"/>
  <c r="O27" i="8" s="1"/>
  <c r="O49" i="8"/>
  <c r="O2" i="22"/>
  <c r="O3" i="7"/>
  <c r="O2" i="21"/>
  <c r="O39" i="8"/>
  <c r="O40" i="8" s="1"/>
  <c r="O84" i="8"/>
  <c r="O86" i="8" s="1"/>
  <c r="M97" i="24"/>
  <c r="M46" i="24"/>
  <c r="M266" i="24"/>
  <c r="M46" i="23"/>
  <c r="M97" i="22"/>
  <c r="M46" i="12"/>
  <c r="M266" i="23"/>
  <c r="M266" i="22"/>
  <c r="M266" i="12"/>
  <c r="M151" i="12"/>
  <c r="M97" i="21"/>
  <c r="M97" i="12"/>
  <c r="M97" i="23"/>
  <c r="M151" i="21"/>
  <c r="M266" i="21"/>
  <c r="M151" i="24"/>
  <c r="M151" i="22"/>
  <c r="M58" i="8"/>
  <c r="M59" i="8" s="1"/>
  <c r="M151" i="23"/>
  <c r="M46" i="21"/>
  <c r="M46" i="22"/>
  <c r="M78" i="23"/>
  <c r="M90" i="23"/>
  <c r="M73" i="23"/>
  <c r="M239" i="23"/>
  <c r="M260" i="23"/>
  <c r="M244" i="23"/>
  <c r="M73" i="24"/>
  <c r="M90" i="24"/>
  <c r="M78" i="24"/>
  <c r="M239" i="24"/>
  <c r="M260" i="24"/>
  <c r="M244" i="24"/>
  <c r="M27" i="24"/>
  <c r="M22" i="24"/>
  <c r="M128" i="23"/>
  <c r="M145" i="23"/>
  <c r="M133" i="23"/>
  <c r="L236" i="24"/>
  <c r="L237" i="24" s="1"/>
  <c r="L240" i="24" s="1"/>
  <c r="L125" i="22"/>
  <c r="L126" i="22" s="1"/>
  <c r="L129" i="22" s="1"/>
  <c r="L14" i="23"/>
  <c r="L15" i="23" s="1"/>
  <c r="L23" i="23" s="1"/>
  <c r="L14" i="24"/>
  <c r="L15" i="24" s="1"/>
  <c r="L23" i="24" s="1"/>
  <c r="L236" i="23"/>
  <c r="L237" i="23" s="1"/>
  <c r="L240" i="23" s="1"/>
  <c r="L125" i="12"/>
  <c r="L126" i="12" s="1"/>
  <c r="L129" i="12" s="1"/>
  <c r="L236" i="12"/>
  <c r="L237" i="12" s="1"/>
  <c r="L240" i="12" s="1"/>
  <c r="L125" i="23"/>
  <c r="L126" i="23" s="1"/>
  <c r="L129" i="23" s="1"/>
  <c r="L14" i="12"/>
  <c r="L15" i="12" s="1"/>
  <c r="L23" i="12" s="1"/>
  <c r="L125" i="21"/>
  <c r="L126" i="21" s="1"/>
  <c r="L129" i="21" s="1"/>
  <c r="L14" i="22"/>
  <c r="L15" i="22" s="1"/>
  <c r="L23" i="22" s="1"/>
  <c r="L236" i="22"/>
  <c r="L237" i="22" s="1"/>
  <c r="L240" i="22" s="1"/>
  <c r="L125" i="24"/>
  <c r="L126" i="24" s="1"/>
  <c r="L129" i="24" s="1"/>
  <c r="L236" i="21"/>
  <c r="L237" i="21" s="1"/>
  <c r="L240" i="21" s="1"/>
  <c r="L14" i="21"/>
  <c r="L15" i="21" s="1"/>
  <c r="L23" i="21" s="1"/>
  <c r="M22" i="23"/>
  <c r="M27" i="23"/>
  <c r="Q85" i="8"/>
  <c r="Q21" i="8"/>
  <c r="L174" i="21"/>
  <c r="L176" i="21" s="1"/>
  <c r="L178" i="21" s="1"/>
  <c r="L8" i="20" s="1"/>
  <c r="N34" i="8"/>
  <c r="N45" i="8" s="1"/>
  <c r="O46" i="8" s="1"/>
  <c r="N35" i="8"/>
  <c r="N57" i="8" s="1"/>
  <c r="L3" i="9"/>
  <c r="L3" i="20"/>
  <c r="L3" i="23"/>
  <c r="L3" i="24"/>
  <c r="L3" i="8"/>
  <c r="L3" i="22"/>
  <c r="L3" i="21"/>
  <c r="L4" i="7"/>
  <c r="L3" i="12"/>
  <c r="L3" i="16"/>
  <c r="J161" i="23"/>
  <c r="J161" i="24"/>
  <c r="M75" i="24" l="1"/>
  <c r="M69" i="22"/>
  <c r="M70" i="22" s="1"/>
  <c r="M74" i="22" s="1"/>
  <c r="M14" i="23"/>
  <c r="M15" i="23" s="1"/>
  <c r="M23" i="23" s="1"/>
  <c r="M125" i="12"/>
  <c r="M126" i="12" s="1"/>
  <c r="M129" i="12" s="1"/>
  <c r="M14" i="21"/>
  <c r="M15" i="21" s="1"/>
  <c r="M23" i="21" s="1"/>
  <c r="M69" i="12"/>
  <c r="M70" i="12" s="1"/>
  <c r="M74" i="12" s="1"/>
  <c r="M241" i="24"/>
  <c r="M261" i="24" s="1"/>
  <c r="N68" i="8"/>
  <c r="M24" i="22"/>
  <c r="M35" i="22" s="1"/>
  <c r="M75" i="12"/>
  <c r="M86" i="12" s="1"/>
  <c r="M75" i="22"/>
  <c r="M86" i="22" s="1"/>
  <c r="M75" i="21"/>
  <c r="M79" i="21" s="1"/>
  <c r="M80" i="21" s="1"/>
  <c r="M130" i="24"/>
  <c r="M134" i="24" s="1"/>
  <c r="M135" i="24" s="1"/>
  <c r="M130" i="21"/>
  <c r="M141" i="21" s="1"/>
  <c r="M24" i="24"/>
  <c r="M40" i="24" s="1"/>
  <c r="M24" i="23"/>
  <c r="M40" i="23" s="1"/>
  <c r="M24" i="21"/>
  <c r="M35" i="21" s="1"/>
  <c r="M241" i="21"/>
  <c r="M261" i="21" s="1"/>
  <c r="M3" i="20"/>
  <c r="M3" i="24"/>
  <c r="M3" i="9"/>
  <c r="M3" i="23"/>
  <c r="M3" i="21"/>
  <c r="M3" i="22"/>
  <c r="M3" i="8"/>
  <c r="M3" i="12"/>
  <c r="M3" i="16"/>
  <c r="M4" i="7"/>
  <c r="K35" i="23"/>
  <c r="K40" i="23"/>
  <c r="K28" i="23"/>
  <c r="K29" i="23" s="1"/>
  <c r="M86" i="24"/>
  <c r="M79" i="24"/>
  <c r="M80" i="24" s="1"/>
  <c r="M28" i="22"/>
  <c r="M29" i="22" s="1"/>
  <c r="K86" i="21"/>
  <c r="K79" i="21"/>
  <c r="K80" i="21" s="1"/>
  <c r="M39" i="21"/>
  <c r="J163" i="24"/>
  <c r="J165" i="24" s="1"/>
  <c r="K86" i="24"/>
  <c r="K79" i="24"/>
  <c r="K80" i="24" s="1"/>
  <c r="J163" i="23"/>
  <c r="J165" i="23" s="1"/>
  <c r="M39" i="23"/>
  <c r="M39" i="12"/>
  <c r="M130" i="12"/>
  <c r="K146" i="22"/>
  <c r="K134" i="22"/>
  <c r="K135" i="22" s="1"/>
  <c r="K141" i="22"/>
  <c r="M28" i="23"/>
  <c r="M29" i="23" s="1"/>
  <c r="M40" i="12"/>
  <c r="M35" i="12"/>
  <c r="M28" i="12"/>
  <c r="M29" i="12" s="1"/>
  <c r="R85" i="8"/>
  <c r="R21" i="8"/>
  <c r="M241" i="12"/>
  <c r="K40" i="12"/>
  <c r="K35" i="12"/>
  <c r="K28" i="12"/>
  <c r="K29" i="12" s="1"/>
  <c r="K256" i="24"/>
  <c r="K258" i="24" s="1"/>
  <c r="K245" i="24"/>
  <c r="K246" i="24" s="1"/>
  <c r="K261" i="24"/>
  <c r="O62" i="16"/>
  <c r="O52" i="8"/>
  <c r="O126" i="16"/>
  <c r="O116" i="16"/>
  <c r="O117" i="16" s="1"/>
  <c r="O120" i="16" s="1"/>
  <c r="O52" i="16"/>
  <c r="O53" i="16" s="1"/>
  <c r="O56" i="16" s="1"/>
  <c r="O93" i="16"/>
  <c r="O94" i="16" s="1"/>
  <c r="O119" i="16" s="1"/>
  <c r="O29" i="16"/>
  <c r="O30" i="16" s="1"/>
  <c r="O55" i="16" s="1"/>
  <c r="M35" i="24"/>
  <c r="N101" i="22"/>
  <c r="N101" i="24"/>
  <c r="N64" i="8"/>
  <c r="N101" i="21"/>
  <c r="N101" i="23"/>
  <c r="N101" i="12"/>
  <c r="N53" i="8"/>
  <c r="K146" i="21"/>
  <c r="K141" i="21"/>
  <c r="K134" i="21"/>
  <c r="K135" i="21" s="1"/>
  <c r="K40" i="24"/>
  <c r="K28" i="24"/>
  <c r="K29" i="24" s="1"/>
  <c r="K35" i="24"/>
  <c r="M39" i="24"/>
  <c r="M241" i="22"/>
  <c r="K134" i="23"/>
  <c r="K135" i="23" s="1"/>
  <c r="K141" i="23"/>
  <c r="K146" i="23"/>
  <c r="K146" i="24"/>
  <c r="K141" i="24"/>
  <c r="K134" i="24"/>
  <c r="K135" i="24" s="1"/>
  <c r="K261" i="23"/>
  <c r="K256" i="23"/>
  <c r="K258" i="23" s="1"/>
  <c r="K245" i="23"/>
  <c r="K246" i="23" s="1"/>
  <c r="M39" i="22"/>
  <c r="K86" i="22"/>
  <c r="K79" i="22"/>
  <c r="K80" i="22" s="1"/>
  <c r="O4" i="24"/>
  <c r="O4" i="23"/>
  <c r="O4" i="20"/>
  <c r="O4" i="21"/>
  <c r="O5" i="7"/>
  <c r="O4" i="12"/>
  <c r="O4" i="16"/>
  <c r="O4" i="22"/>
  <c r="O4" i="8"/>
  <c r="O4" i="9"/>
  <c r="K245" i="12"/>
  <c r="K246" i="12" s="1"/>
  <c r="K261" i="12"/>
  <c r="K256" i="12"/>
  <c r="K258" i="12" s="1"/>
  <c r="O253" i="24"/>
  <c r="O138" i="24"/>
  <c r="O253" i="22"/>
  <c r="O253" i="23"/>
  <c r="O17" i="23"/>
  <c r="O19" i="23" s="1"/>
  <c r="O138" i="22"/>
  <c r="O32" i="24"/>
  <c r="O17" i="22"/>
  <c r="O19" i="22" s="1"/>
  <c r="O83" i="22"/>
  <c r="O253" i="21"/>
  <c r="O138" i="12"/>
  <c r="O17" i="21"/>
  <c r="O19" i="21" s="1"/>
  <c r="O138" i="23"/>
  <c r="O32" i="21"/>
  <c r="O32" i="22"/>
  <c r="O83" i="12"/>
  <c r="O32" i="12"/>
  <c r="O138" i="21"/>
  <c r="O83" i="21"/>
  <c r="O17" i="24"/>
  <c r="O19" i="24" s="1"/>
  <c r="O253" i="12"/>
  <c r="O83" i="24"/>
  <c r="O17" i="12"/>
  <c r="O19" i="12" s="1"/>
  <c r="O83" i="23"/>
  <c r="O32" i="23"/>
  <c r="K40" i="22"/>
  <c r="K28" i="22"/>
  <c r="K29" i="22" s="1"/>
  <c r="K35" i="22"/>
  <c r="N52" i="8"/>
  <c r="N54" i="8" s="1"/>
  <c r="N62" i="16"/>
  <c r="N116" i="16"/>
  <c r="N117" i="16" s="1"/>
  <c r="N120" i="16" s="1"/>
  <c r="N52" i="16"/>
  <c r="N53" i="16" s="1"/>
  <c r="N56" i="16" s="1"/>
  <c r="N126" i="16"/>
  <c r="N93" i="16"/>
  <c r="N94" i="16" s="1"/>
  <c r="N119" i="16" s="1"/>
  <c r="N29" i="16"/>
  <c r="N30" i="16" s="1"/>
  <c r="N55" i="16" s="1"/>
  <c r="M130" i="22"/>
  <c r="K35" i="21"/>
  <c r="K28" i="21"/>
  <c r="K29" i="21" s="1"/>
  <c r="K40" i="21"/>
  <c r="M241" i="23"/>
  <c r="O34" i="8"/>
  <c r="O45" i="8" s="1"/>
  <c r="P46" i="8" s="1"/>
  <c r="O35" i="8"/>
  <c r="P2" i="7"/>
  <c r="P23" i="8"/>
  <c r="Q22" i="8" s="1"/>
  <c r="P26" i="8"/>
  <c r="O101" i="22"/>
  <c r="O101" i="23"/>
  <c r="O101" i="24"/>
  <c r="O53" i="8"/>
  <c r="O101" i="12"/>
  <c r="O101" i="21"/>
  <c r="O64" i="8"/>
  <c r="K134" i="12"/>
  <c r="K135" i="12" s="1"/>
  <c r="K141" i="12"/>
  <c r="K146" i="12"/>
  <c r="M79" i="12"/>
  <c r="M80" i="12" s="1"/>
  <c r="M130" i="23"/>
  <c r="K79" i="12"/>
  <c r="K80" i="12" s="1"/>
  <c r="K86" i="12"/>
  <c r="K245" i="21"/>
  <c r="K246" i="21" s="1"/>
  <c r="K256" i="21"/>
  <c r="K258" i="21" s="1"/>
  <c r="K261" i="21"/>
  <c r="H15" i="8"/>
  <c r="M75" i="23"/>
  <c r="K79" i="23"/>
  <c r="K80" i="23" s="1"/>
  <c r="K86" i="23"/>
  <c r="K245" i="22"/>
  <c r="K246" i="22" s="1"/>
  <c r="K256" i="22"/>
  <c r="K258" i="22" s="1"/>
  <c r="K261" i="22"/>
  <c r="O121" i="16" l="1"/>
  <c r="O124" i="16" s="1"/>
  <c r="O127" i="16" s="1"/>
  <c r="O129" i="16" s="1"/>
  <c r="O131" i="16" s="1"/>
  <c r="O133" i="16" s="1"/>
  <c r="O135" i="16" s="1"/>
  <c r="M256" i="24"/>
  <c r="M258" i="24" s="1"/>
  <c r="N255" i="24" s="1"/>
  <c r="M245" i="24"/>
  <c r="M246" i="24" s="1"/>
  <c r="M270" i="24" s="1"/>
  <c r="M35" i="23"/>
  <c r="M40" i="22"/>
  <c r="M86" i="21"/>
  <c r="M146" i="21"/>
  <c r="M146" i="24"/>
  <c r="M79" i="22"/>
  <c r="M80" i="22" s="1"/>
  <c r="M106" i="22" s="1"/>
  <c r="M28" i="24"/>
  <c r="M29" i="24" s="1"/>
  <c r="M134" i="21"/>
  <c r="M135" i="21" s="1"/>
  <c r="M142" i="21" s="1"/>
  <c r="M143" i="21" s="1"/>
  <c r="M141" i="24"/>
  <c r="M28" i="21"/>
  <c r="M29" i="21" s="1"/>
  <c r="M51" i="21" s="1"/>
  <c r="O54" i="8"/>
  <c r="O97" i="22" s="1"/>
  <c r="M256" i="21"/>
  <c r="M258" i="21" s="1"/>
  <c r="M262" i="21" s="1"/>
  <c r="M263" i="21" s="1"/>
  <c r="M267" i="21" s="1"/>
  <c r="M268" i="21" s="1"/>
  <c r="M40" i="21"/>
  <c r="M245" i="21"/>
  <c r="M246" i="21" s="1"/>
  <c r="M276" i="21" s="1"/>
  <c r="M280" i="21" s="1"/>
  <c r="M290" i="21" s="1"/>
  <c r="M292" i="21" s="1"/>
  <c r="M302" i="21" s="1"/>
  <c r="M36" i="12"/>
  <c r="M37" i="12" s="1"/>
  <c r="M51" i="12"/>
  <c r="M51" i="22"/>
  <c r="M36" i="22"/>
  <c r="M37" i="22" s="1"/>
  <c r="M106" i="12"/>
  <c r="M87" i="12"/>
  <c r="M88" i="12" s="1"/>
  <c r="M36" i="23"/>
  <c r="M51" i="23"/>
  <c r="M87" i="24"/>
  <c r="M88" i="24" s="1"/>
  <c r="M106" i="24"/>
  <c r="M106" i="21"/>
  <c r="M87" i="21"/>
  <c r="M88" i="21" s="1"/>
  <c r="K36" i="22"/>
  <c r="K37" i="22" s="1"/>
  <c r="K51" i="22"/>
  <c r="K142" i="21"/>
  <c r="K143" i="21" s="1"/>
  <c r="K182" i="21"/>
  <c r="K189" i="21" s="1"/>
  <c r="K155" i="21"/>
  <c r="O266" i="24"/>
  <c r="O46" i="24"/>
  <c r="O266" i="23"/>
  <c r="O151" i="22"/>
  <c r="O151" i="23"/>
  <c r="O97" i="21"/>
  <c r="O266" i="22"/>
  <c r="O151" i="12"/>
  <c r="O46" i="12"/>
  <c r="K106" i="22"/>
  <c r="K87" i="22"/>
  <c r="K182" i="12"/>
  <c r="K189" i="12" s="1"/>
  <c r="K142" i="12"/>
  <c r="K143" i="12" s="1"/>
  <c r="K155" i="12"/>
  <c r="K51" i="21"/>
  <c r="K36" i="21"/>
  <c r="K37" i="21" s="1"/>
  <c r="M91" i="24"/>
  <c r="O57" i="8"/>
  <c r="N266" i="24"/>
  <c r="N266" i="23"/>
  <c r="N97" i="24"/>
  <c r="N151" i="24"/>
  <c r="N151" i="23"/>
  <c r="N97" i="23"/>
  <c r="N266" i="12"/>
  <c r="N46" i="23"/>
  <c r="N97" i="22"/>
  <c r="N97" i="12"/>
  <c r="N46" i="21"/>
  <c r="N46" i="24"/>
  <c r="N266" i="21"/>
  <c r="N151" i="12"/>
  <c r="N58" i="8"/>
  <c r="N59" i="8" s="1"/>
  <c r="N46" i="12"/>
  <c r="N151" i="21"/>
  <c r="N151" i="22"/>
  <c r="N46" i="22"/>
  <c r="N266" i="22"/>
  <c r="N97" i="21"/>
  <c r="K276" i="24"/>
  <c r="K280" i="24" s="1"/>
  <c r="K270" i="24"/>
  <c r="K155" i="22"/>
  <c r="K142" i="22"/>
  <c r="K143" i="22" s="1"/>
  <c r="K182" i="22"/>
  <c r="K189" i="22" s="1"/>
  <c r="P29" i="16"/>
  <c r="P30" i="16" s="1"/>
  <c r="P55" i="16" s="1"/>
  <c r="P62" i="16"/>
  <c r="P52" i="8"/>
  <c r="P54" i="8" s="1"/>
  <c r="P116" i="16"/>
  <c r="P117" i="16" s="1"/>
  <c r="P120" i="16" s="1"/>
  <c r="P126" i="16"/>
  <c r="P52" i="16"/>
  <c r="P53" i="16" s="1"/>
  <c r="P56" i="16" s="1"/>
  <c r="P93" i="16"/>
  <c r="P94" i="16" s="1"/>
  <c r="P119" i="16" s="1"/>
  <c r="L255" i="24"/>
  <c r="K262" i="24"/>
  <c r="K263" i="24" s="1"/>
  <c r="K267" i="24" s="1"/>
  <c r="K268" i="24" s="1"/>
  <c r="K36" i="23"/>
  <c r="K37" i="23" s="1"/>
  <c r="K51" i="23"/>
  <c r="H21" i="8"/>
  <c r="H85" i="8"/>
  <c r="M134" i="22"/>
  <c r="M135" i="22" s="1"/>
  <c r="M141" i="22"/>
  <c r="M146" i="22"/>
  <c r="K262" i="12"/>
  <c r="K263" i="12" s="1"/>
  <c r="K267" i="12" s="1"/>
  <c r="K268" i="12" s="1"/>
  <c r="L255" i="12"/>
  <c r="K51" i="12"/>
  <c r="K36" i="12"/>
  <c r="K37" i="12" s="1"/>
  <c r="K106" i="21"/>
  <c r="K87" i="21"/>
  <c r="K88" i="21" s="1"/>
  <c r="K262" i="22"/>
  <c r="K263" i="22" s="1"/>
  <c r="K267" i="22" s="1"/>
  <c r="K268" i="22" s="1"/>
  <c r="L255" i="22"/>
  <c r="M256" i="23"/>
  <c r="M258" i="23" s="1"/>
  <c r="M245" i="23"/>
  <c r="M246" i="23" s="1"/>
  <c r="M261" i="23"/>
  <c r="K155" i="24"/>
  <c r="K142" i="24"/>
  <c r="K143" i="24" s="1"/>
  <c r="K182" i="24"/>
  <c r="K189" i="24" s="1"/>
  <c r="M134" i="12"/>
  <c r="M135" i="12" s="1"/>
  <c r="M146" i="12"/>
  <c r="M141" i="12"/>
  <c r="K106" i="24"/>
  <c r="K87" i="24"/>
  <c r="K88" i="24" s="1"/>
  <c r="K91" i="21"/>
  <c r="K270" i="22"/>
  <c r="K276" i="22"/>
  <c r="K280" i="22" s="1"/>
  <c r="K276" i="12"/>
  <c r="K280" i="12" s="1"/>
  <c r="K270" i="12"/>
  <c r="O57" i="16"/>
  <c r="O60" i="16" s="1"/>
  <c r="O63" i="16" s="1"/>
  <c r="O65" i="16" s="1"/>
  <c r="O67" i="16" s="1"/>
  <c r="O69" i="16" s="1"/>
  <c r="O71" i="16" s="1"/>
  <c r="K91" i="24"/>
  <c r="K106" i="12"/>
  <c r="K87" i="12"/>
  <c r="K88" i="12" s="1"/>
  <c r="M245" i="22"/>
  <c r="M246" i="22" s="1"/>
  <c r="M256" i="22"/>
  <c r="M258" i="22" s="1"/>
  <c r="M261" i="22"/>
  <c r="K91" i="22"/>
  <c r="K88" i="22"/>
  <c r="M155" i="24"/>
  <c r="M182" i="24"/>
  <c r="M189" i="24" s="1"/>
  <c r="M196" i="24" s="1"/>
  <c r="M142" i="24"/>
  <c r="M86" i="23"/>
  <c r="M79" i="23"/>
  <c r="M80" i="23" s="1"/>
  <c r="O177" i="23"/>
  <c r="O177" i="24"/>
  <c r="O177" i="12"/>
  <c r="O177" i="22"/>
  <c r="P65" i="8"/>
  <c r="P67" i="8" s="1"/>
  <c r="O177" i="21"/>
  <c r="M182" i="21"/>
  <c r="M189" i="21" s="1"/>
  <c r="M196" i="21" s="1"/>
  <c r="M134" i="23"/>
  <c r="M135" i="23" s="1"/>
  <c r="M146" i="23"/>
  <c r="M141" i="23"/>
  <c r="Q26" i="8"/>
  <c r="Q23" i="8"/>
  <c r="Q2" i="7"/>
  <c r="M51" i="24"/>
  <c r="M36" i="24"/>
  <c r="M37" i="24" s="1"/>
  <c r="O69" i="23"/>
  <c r="O70" i="23" s="1"/>
  <c r="O74" i="23" s="1"/>
  <c r="O69" i="24"/>
  <c r="O70" i="24" s="1"/>
  <c r="O74" i="24" s="1"/>
  <c r="O69" i="22"/>
  <c r="O70" i="22" s="1"/>
  <c r="O74" i="22" s="1"/>
  <c r="O69" i="12"/>
  <c r="O70" i="12" s="1"/>
  <c r="O74" i="12" s="1"/>
  <c r="O69" i="21"/>
  <c r="O70" i="21" s="1"/>
  <c r="O74" i="21" s="1"/>
  <c r="M261" i="12"/>
  <c r="M256" i="12"/>
  <c r="M258" i="12" s="1"/>
  <c r="M245" i="12"/>
  <c r="M246" i="12" s="1"/>
  <c r="K91" i="23"/>
  <c r="K262" i="21"/>
  <c r="K263" i="21" s="1"/>
  <c r="K267" i="21" s="1"/>
  <c r="K268" i="21" s="1"/>
  <c r="L255" i="21"/>
  <c r="N57" i="16"/>
  <c r="N60" i="16" s="1"/>
  <c r="N63" i="16" s="1"/>
  <c r="N65" i="16" s="1"/>
  <c r="N67" i="16" s="1"/>
  <c r="N69" i="16" s="1"/>
  <c r="N71" i="16" s="1"/>
  <c r="M91" i="21"/>
  <c r="K276" i="23"/>
  <c r="K280" i="23" s="1"/>
  <c r="K270" i="23"/>
  <c r="N177" i="24"/>
  <c r="N177" i="12"/>
  <c r="N177" i="21"/>
  <c r="O65" i="8"/>
  <c r="N177" i="22"/>
  <c r="N177" i="23"/>
  <c r="M91" i="22"/>
  <c r="K87" i="23"/>
  <c r="K88" i="23" s="1"/>
  <c r="K106" i="23"/>
  <c r="K270" i="21"/>
  <c r="K276" i="21"/>
  <c r="K280" i="21" s="1"/>
  <c r="M91" i="12"/>
  <c r="N121" i="16"/>
  <c r="N124" i="16" s="1"/>
  <c r="N127" i="16" s="1"/>
  <c r="N129" i="16" s="1"/>
  <c r="N131" i="16" s="1"/>
  <c r="N133" i="16" s="1"/>
  <c r="N135" i="16" s="1"/>
  <c r="L255" i="23"/>
  <c r="K262" i="23"/>
  <c r="K263" i="23" s="1"/>
  <c r="K267" i="23" s="1"/>
  <c r="K268" i="23" s="1"/>
  <c r="K36" i="24"/>
  <c r="K37" i="24" s="1"/>
  <c r="K51" i="24"/>
  <c r="K91" i="12"/>
  <c r="P2" i="24"/>
  <c r="P2" i="20"/>
  <c r="P2" i="9"/>
  <c r="P2" i="22"/>
  <c r="P39" i="8"/>
  <c r="P40" i="8" s="1"/>
  <c r="P3" i="7"/>
  <c r="P2" i="16"/>
  <c r="P33" i="8"/>
  <c r="P49" i="8"/>
  <c r="P84" i="8"/>
  <c r="P86" i="8" s="1"/>
  <c r="P2" i="23"/>
  <c r="P2" i="12"/>
  <c r="P2" i="8"/>
  <c r="P25" i="8"/>
  <c r="P27" i="8" s="1"/>
  <c r="P2" i="21"/>
  <c r="K155" i="23"/>
  <c r="K182" i="23"/>
  <c r="K189" i="23" s="1"/>
  <c r="K142" i="23"/>
  <c r="K143" i="23" s="1"/>
  <c r="M262" i="24" l="1"/>
  <c r="M263" i="24" s="1"/>
  <c r="M267" i="24" s="1"/>
  <c r="M268" i="24" s="1"/>
  <c r="M276" i="24"/>
  <c r="M280" i="24" s="1"/>
  <c r="M290" i="24" s="1"/>
  <c r="M292" i="24" s="1"/>
  <c r="M302" i="24" s="1"/>
  <c r="M36" i="21"/>
  <c r="M37" i="21" s="1"/>
  <c r="M87" i="22"/>
  <c r="M88" i="22" s="1"/>
  <c r="M155" i="21"/>
  <c r="M37" i="23"/>
  <c r="M169" i="23" s="1"/>
  <c r="M172" i="23" s="1"/>
  <c r="M143" i="24"/>
  <c r="M147" i="24" s="1"/>
  <c r="M148" i="24" s="1"/>
  <c r="M152" i="24" s="1"/>
  <c r="M153" i="24" s="1"/>
  <c r="M270" i="21"/>
  <c r="O58" i="8"/>
  <c r="O97" i="23"/>
  <c r="O97" i="12"/>
  <c r="O266" i="12"/>
  <c r="O46" i="23"/>
  <c r="N255" i="21"/>
  <c r="N244" i="21" s="1"/>
  <c r="O151" i="21"/>
  <c r="O151" i="24"/>
  <c r="O266" i="21"/>
  <c r="O46" i="22"/>
  <c r="O59" i="8"/>
  <c r="O3" i="12" s="1"/>
  <c r="O46" i="21"/>
  <c r="O97" i="24"/>
  <c r="M41" i="23"/>
  <c r="M42" i="23" s="1"/>
  <c r="M47" i="23" s="1"/>
  <c r="M48" i="23" s="1"/>
  <c r="M52" i="23" s="1"/>
  <c r="M53" i="23" s="1"/>
  <c r="M61" i="23" s="1"/>
  <c r="M114" i="23" s="1"/>
  <c r="N34" i="23"/>
  <c r="K169" i="22"/>
  <c r="K172" i="22" s="1"/>
  <c r="K41" i="22"/>
  <c r="K42" i="22" s="1"/>
  <c r="K47" i="22" s="1"/>
  <c r="K48" i="22" s="1"/>
  <c r="K52" i="22" s="1"/>
  <c r="K53" i="22" s="1"/>
  <c r="L34" i="22"/>
  <c r="M170" i="12"/>
  <c r="M173" i="12" s="1"/>
  <c r="M92" i="12"/>
  <c r="M93" i="12" s="1"/>
  <c r="M98" i="12" s="1"/>
  <c r="M99" i="12" s="1"/>
  <c r="M107" i="12" s="1"/>
  <c r="M186" i="12" s="1"/>
  <c r="M193" i="12" s="1"/>
  <c r="M201" i="12" s="1"/>
  <c r="M102" i="12"/>
  <c r="M103" i="12" s="1"/>
  <c r="N85" i="12"/>
  <c r="M169" i="22"/>
  <c r="M172" i="22" s="1"/>
  <c r="M41" i="22"/>
  <c r="M42" i="22" s="1"/>
  <c r="M47" i="22" s="1"/>
  <c r="M48" i="22" s="1"/>
  <c r="M52" i="22" s="1"/>
  <c r="M53" i="22" s="1"/>
  <c r="M61" i="22" s="1"/>
  <c r="M114" i="22" s="1"/>
  <c r="N34" i="22"/>
  <c r="K147" i="12"/>
  <c r="K148" i="12" s="1"/>
  <c r="K152" i="12" s="1"/>
  <c r="K153" i="12" s="1"/>
  <c r="L140" i="12"/>
  <c r="K170" i="23"/>
  <c r="K173" i="23" s="1"/>
  <c r="L85" i="23"/>
  <c r="K102" i="23"/>
  <c r="K103" i="23" s="1"/>
  <c r="K92" i="23"/>
  <c r="K93" i="23" s="1"/>
  <c r="K98" i="23" s="1"/>
  <c r="K99" i="23" s="1"/>
  <c r="K107" i="23" s="1"/>
  <c r="K186" i="23" s="1"/>
  <c r="K193" i="23" s="1"/>
  <c r="K169" i="24"/>
  <c r="K172" i="24" s="1"/>
  <c r="K41" i="24"/>
  <c r="K42" i="24" s="1"/>
  <c r="K47" i="24" s="1"/>
  <c r="K48" i="24" s="1"/>
  <c r="K52" i="24" s="1"/>
  <c r="K53" i="24" s="1"/>
  <c r="L34" i="24"/>
  <c r="M169" i="24"/>
  <c r="M172" i="24" s="1"/>
  <c r="N34" i="24"/>
  <c r="M41" i="24"/>
  <c r="M42" i="24" s="1"/>
  <c r="M47" i="24" s="1"/>
  <c r="M48" i="24" s="1"/>
  <c r="M52" i="24" s="1"/>
  <c r="K147" i="24"/>
  <c r="K148" i="24" s="1"/>
  <c r="K152" i="24" s="1"/>
  <c r="K153" i="24" s="1"/>
  <c r="L140" i="24"/>
  <c r="L34" i="12"/>
  <c r="K169" i="12"/>
  <c r="K172" i="12" s="1"/>
  <c r="K41" i="12"/>
  <c r="K42" i="12" s="1"/>
  <c r="K47" i="12" s="1"/>
  <c r="K48" i="12" s="1"/>
  <c r="K52" i="12" s="1"/>
  <c r="K53" i="12" s="1"/>
  <c r="P34" i="8"/>
  <c r="P35" i="8"/>
  <c r="K170" i="24"/>
  <c r="K173" i="24" s="1"/>
  <c r="K102" i="24"/>
  <c r="K103" i="24" s="1"/>
  <c r="L85" i="24"/>
  <c r="K92" i="24"/>
  <c r="K93" i="24" s="1"/>
  <c r="K98" i="24" s="1"/>
  <c r="K99" i="24" s="1"/>
  <c r="K107" i="24" s="1"/>
  <c r="M182" i="22"/>
  <c r="M189" i="22" s="1"/>
  <c r="M196" i="22" s="1"/>
  <c r="M142" i="22"/>
  <c r="M143" i="22" s="1"/>
  <c r="M155" i="22"/>
  <c r="N3" i="24"/>
  <c r="N3" i="20"/>
  <c r="N3" i="23"/>
  <c r="N3" i="22"/>
  <c r="N3" i="9"/>
  <c r="N3" i="21"/>
  <c r="N3" i="12"/>
  <c r="N3" i="16"/>
  <c r="N3" i="8"/>
  <c r="N4" i="7"/>
  <c r="M147" i="21"/>
  <c r="M148" i="21" s="1"/>
  <c r="M152" i="21" s="1"/>
  <c r="M153" i="21" s="1"/>
  <c r="N140" i="21"/>
  <c r="K185" i="23"/>
  <c r="K192" i="23" s="1"/>
  <c r="Q2" i="9"/>
  <c r="Q2" i="20"/>
  <c r="Q2" i="24"/>
  <c r="Q39" i="8"/>
  <c r="Q40" i="8" s="1"/>
  <c r="Q3" i="7"/>
  <c r="Q2" i="12"/>
  <c r="Q2" i="16"/>
  <c r="Q33" i="8"/>
  <c r="Q49" i="8"/>
  <c r="Q84" i="8"/>
  <c r="Q86" i="8" s="1"/>
  <c r="Q2" i="23"/>
  <c r="Q2" i="8"/>
  <c r="Q2" i="22"/>
  <c r="Q2" i="21"/>
  <c r="Q25" i="8"/>
  <c r="Q27" i="8" s="1"/>
  <c r="K290" i="23"/>
  <c r="K292" i="23" s="1"/>
  <c r="K185" i="21"/>
  <c r="K192" i="21" s="1"/>
  <c r="K196" i="12"/>
  <c r="P17" i="24"/>
  <c r="P19" i="24" s="1"/>
  <c r="P32" i="24"/>
  <c r="P253" i="24"/>
  <c r="P83" i="23"/>
  <c r="P83" i="24"/>
  <c r="P138" i="23"/>
  <c r="P83" i="12"/>
  <c r="P17" i="22"/>
  <c r="P19" i="22" s="1"/>
  <c r="P138" i="22"/>
  <c r="P83" i="22"/>
  <c r="P253" i="12"/>
  <c r="P138" i="12"/>
  <c r="P17" i="21"/>
  <c r="P19" i="21" s="1"/>
  <c r="P253" i="23"/>
  <c r="P253" i="22"/>
  <c r="P32" i="22"/>
  <c r="P17" i="12"/>
  <c r="P19" i="12" s="1"/>
  <c r="P32" i="12"/>
  <c r="P138" i="21"/>
  <c r="P138" i="24"/>
  <c r="P32" i="23"/>
  <c r="P17" i="23"/>
  <c r="P19" i="23" s="1"/>
  <c r="P83" i="21"/>
  <c r="P32" i="21"/>
  <c r="P253" i="21"/>
  <c r="M170" i="22"/>
  <c r="M173" i="22" s="1"/>
  <c r="M102" i="22"/>
  <c r="M103" i="22" s="1"/>
  <c r="N85" i="22"/>
  <c r="M92" i="22"/>
  <c r="M93" i="22" s="1"/>
  <c r="M98" i="22" s="1"/>
  <c r="M99" i="22" s="1"/>
  <c r="M107" i="22" s="1"/>
  <c r="M186" i="22" s="1"/>
  <c r="M193" i="22" s="1"/>
  <c r="M201" i="22" s="1"/>
  <c r="O14" i="24"/>
  <c r="O15" i="24" s="1"/>
  <c r="O23" i="24" s="1"/>
  <c r="O236" i="23"/>
  <c r="O237" i="23" s="1"/>
  <c r="O240" i="23" s="1"/>
  <c r="O125" i="24"/>
  <c r="O126" i="24" s="1"/>
  <c r="O129" i="24" s="1"/>
  <c r="O236" i="22"/>
  <c r="O237" i="22" s="1"/>
  <c r="O240" i="22" s="1"/>
  <c r="O125" i="23"/>
  <c r="O126" i="23" s="1"/>
  <c r="O129" i="23" s="1"/>
  <c r="O14" i="22"/>
  <c r="O15" i="22" s="1"/>
  <c r="O23" i="22" s="1"/>
  <c r="O14" i="23"/>
  <c r="O15" i="23" s="1"/>
  <c r="O23" i="23" s="1"/>
  <c r="O236" i="21"/>
  <c r="O237" i="21" s="1"/>
  <c r="O240" i="21" s="1"/>
  <c r="O14" i="21"/>
  <c r="O15" i="21" s="1"/>
  <c r="O23" i="21" s="1"/>
  <c r="O125" i="21"/>
  <c r="O126" i="21" s="1"/>
  <c r="O129" i="21" s="1"/>
  <c r="O14" i="12"/>
  <c r="O15" i="12" s="1"/>
  <c r="O23" i="12" s="1"/>
  <c r="O125" i="12"/>
  <c r="O126" i="12" s="1"/>
  <c r="O129" i="12" s="1"/>
  <c r="O236" i="24"/>
  <c r="O237" i="24" s="1"/>
  <c r="O240" i="24" s="1"/>
  <c r="O125" i="22"/>
  <c r="O126" i="22" s="1"/>
  <c r="O129" i="22" s="1"/>
  <c r="O236" i="12"/>
  <c r="O237" i="12" s="1"/>
  <c r="O240" i="12" s="1"/>
  <c r="K277" i="22"/>
  <c r="K281" i="22" s="1"/>
  <c r="K271" i="22"/>
  <c r="K272" i="22" s="1"/>
  <c r="P266" i="24"/>
  <c r="P266" i="22"/>
  <c r="P46" i="24"/>
  <c r="P97" i="24"/>
  <c r="P97" i="22"/>
  <c r="P266" i="21"/>
  <c r="P151" i="23"/>
  <c r="P266" i="12"/>
  <c r="P97" i="12"/>
  <c r="P97" i="21"/>
  <c r="P46" i="23"/>
  <c r="P97" i="23"/>
  <c r="P151" i="21"/>
  <c r="P266" i="23"/>
  <c r="P151" i="22"/>
  <c r="P46" i="22"/>
  <c r="P58" i="8"/>
  <c r="P151" i="12"/>
  <c r="P46" i="12"/>
  <c r="P151" i="24"/>
  <c r="P46" i="21"/>
  <c r="K185" i="24"/>
  <c r="K192" i="24" s="1"/>
  <c r="O3" i="23"/>
  <c r="M182" i="23"/>
  <c r="M189" i="23" s="1"/>
  <c r="M196" i="23" s="1"/>
  <c r="M155" i="23"/>
  <c r="M142" i="23"/>
  <c r="M106" i="23"/>
  <c r="M87" i="23"/>
  <c r="M88" i="23" s="1"/>
  <c r="L140" i="21"/>
  <c r="K147" i="21"/>
  <c r="K148" i="21" s="1"/>
  <c r="K152" i="21" s="1"/>
  <c r="K153" i="21" s="1"/>
  <c r="N69" i="24"/>
  <c r="N70" i="24" s="1"/>
  <c r="N74" i="24" s="1"/>
  <c r="N69" i="22"/>
  <c r="N70" i="22" s="1"/>
  <c r="N74" i="22" s="1"/>
  <c r="N69" i="12"/>
  <c r="N70" i="12" s="1"/>
  <c r="N74" i="12" s="1"/>
  <c r="N69" i="21"/>
  <c r="N70" i="21" s="1"/>
  <c r="N74" i="21" s="1"/>
  <c r="N69" i="23"/>
  <c r="N70" i="23" s="1"/>
  <c r="N74" i="23" s="1"/>
  <c r="K277" i="21"/>
  <c r="K281" i="21" s="1"/>
  <c r="K271" i="21"/>
  <c r="K272" i="21" s="1"/>
  <c r="M91" i="23"/>
  <c r="N34" i="21"/>
  <c r="M41" i="21"/>
  <c r="M42" i="21" s="1"/>
  <c r="M47" i="21" s="1"/>
  <c r="M48" i="21" s="1"/>
  <c r="M52" i="21" s="1"/>
  <c r="M53" i="21" s="1"/>
  <c r="M61" i="21" s="1"/>
  <c r="M114" i="21" s="1"/>
  <c r="M169" i="21"/>
  <c r="M172" i="21" s="1"/>
  <c r="N236" i="24"/>
  <c r="N237" i="24" s="1"/>
  <c r="N240" i="24" s="1"/>
  <c r="N14" i="24"/>
  <c r="N15" i="24" s="1"/>
  <c r="N23" i="24" s="1"/>
  <c r="N14" i="23"/>
  <c r="N15" i="23" s="1"/>
  <c r="N23" i="23" s="1"/>
  <c r="N125" i="22"/>
  <c r="N126" i="22" s="1"/>
  <c r="N129" i="22" s="1"/>
  <c r="N125" i="24"/>
  <c r="N126" i="24" s="1"/>
  <c r="N129" i="24" s="1"/>
  <c r="N236" i="22"/>
  <c r="N237" i="22" s="1"/>
  <c r="N240" i="22" s="1"/>
  <c r="N236" i="23"/>
  <c r="N237" i="23" s="1"/>
  <c r="N240" i="23" s="1"/>
  <c r="N236" i="21"/>
  <c r="N237" i="21" s="1"/>
  <c r="N240" i="21" s="1"/>
  <c r="N14" i="21"/>
  <c r="N15" i="21" s="1"/>
  <c r="N23" i="21" s="1"/>
  <c r="N14" i="12"/>
  <c r="N15" i="12" s="1"/>
  <c r="N23" i="12" s="1"/>
  <c r="N125" i="23"/>
  <c r="N126" i="23" s="1"/>
  <c r="N129" i="23" s="1"/>
  <c r="N125" i="21"/>
  <c r="N126" i="21" s="1"/>
  <c r="N129" i="21" s="1"/>
  <c r="N14" i="22"/>
  <c r="N15" i="22" s="1"/>
  <c r="N23" i="22" s="1"/>
  <c r="N125" i="12"/>
  <c r="N126" i="12" s="1"/>
  <c r="N129" i="12" s="1"/>
  <c r="N236" i="12"/>
  <c r="N237" i="12" s="1"/>
  <c r="N240" i="12" s="1"/>
  <c r="M262" i="22"/>
  <c r="M263" i="22" s="1"/>
  <c r="M267" i="22" s="1"/>
  <c r="M268" i="22" s="1"/>
  <c r="N255" i="22"/>
  <c r="N255" i="23"/>
  <c r="M262" i="23"/>
  <c r="M263" i="23" s="1"/>
  <c r="M267" i="23" s="1"/>
  <c r="M268" i="23" s="1"/>
  <c r="K277" i="24"/>
  <c r="K281" i="24" s="1"/>
  <c r="K271" i="24"/>
  <c r="K272" i="24" s="1"/>
  <c r="M271" i="21"/>
  <c r="M277" i="21"/>
  <c r="M281" i="21" s="1"/>
  <c r="M296" i="21" s="1"/>
  <c r="M298" i="21" s="1"/>
  <c r="L244" i="21"/>
  <c r="L260" i="21"/>
  <c r="L239" i="21"/>
  <c r="L241" i="21" s="1"/>
  <c r="M276" i="22"/>
  <c r="M280" i="22" s="1"/>
  <c r="M290" i="22" s="1"/>
  <c r="M292" i="22" s="1"/>
  <c r="M302" i="22" s="1"/>
  <c r="M270" i="22"/>
  <c r="N140" i="24"/>
  <c r="K196" i="22"/>
  <c r="M185" i="21"/>
  <c r="M192" i="21" s="1"/>
  <c r="M197" i="21" s="1"/>
  <c r="M198" i="21" s="1"/>
  <c r="M214" i="21" s="1"/>
  <c r="M216" i="21" s="1"/>
  <c r="N239" i="24"/>
  <c r="N260" i="24"/>
  <c r="N244" i="24"/>
  <c r="L260" i="24"/>
  <c r="L239" i="24"/>
  <c r="L241" i="24" s="1"/>
  <c r="L244" i="24"/>
  <c r="P4" i="9"/>
  <c r="P4" i="23"/>
  <c r="P4" i="22"/>
  <c r="P4" i="21"/>
  <c r="P4" i="8"/>
  <c r="P4" i="12"/>
  <c r="P5" i="7"/>
  <c r="P4" i="24"/>
  <c r="P4" i="16"/>
  <c r="P4" i="20"/>
  <c r="R22" i="8"/>
  <c r="M53" i="24"/>
  <c r="M61" i="24" s="1"/>
  <c r="M114" i="24" s="1"/>
  <c r="K169" i="21"/>
  <c r="K172" i="21" s="1"/>
  <c r="K41" i="21"/>
  <c r="K42" i="21" s="1"/>
  <c r="K47" i="21" s="1"/>
  <c r="K48" i="21" s="1"/>
  <c r="K52" i="21" s="1"/>
  <c r="K53" i="21" s="1"/>
  <c r="L34" i="21"/>
  <c r="K290" i="22"/>
  <c r="K292" i="22" s="1"/>
  <c r="L239" i="22"/>
  <c r="L241" i="22" s="1"/>
  <c r="L244" i="22"/>
  <c r="L260" i="22"/>
  <c r="K196" i="21"/>
  <c r="K196" i="23"/>
  <c r="K102" i="22"/>
  <c r="K103" i="22" s="1"/>
  <c r="K170" i="22"/>
  <c r="K173" i="22" s="1"/>
  <c r="L85" i="22"/>
  <c r="K92" i="22"/>
  <c r="K93" i="22" s="1"/>
  <c r="K98" i="22" s="1"/>
  <c r="K99" i="22" s="1"/>
  <c r="K107" i="22" s="1"/>
  <c r="K169" i="23"/>
  <c r="K172" i="23" s="1"/>
  <c r="K41" i="23"/>
  <c r="K42" i="23" s="1"/>
  <c r="K47" i="23" s="1"/>
  <c r="K48" i="23" s="1"/>
  <c r="K52" i="23" s="1"/>
  <c r="K53" i="23" s="1"/>
  <c r="L34" i="23"/>
  <c r="K290" i="24"/>
  <c r="K292" i="24" s="1"/>
  <c r="K147" i="23"/>
  <c r="K148" i="23" s="1"/>
  <c r="K152" i="23" s="1"/>
  <c r="K153" i="23" s="1"/>
  <c r="L140" i="23"/>
  <c r="M276" i="12"/>
  <c r="M280" i="12" s="1"/>
  <c r="M290" i="12" s="1"/>
  <c r="M292" i="12" s="1"/>
  <c r="M302" i="12" s="1"/>
  <c r="M270" i="12"/>
  <c r="K92" i="21"/>
  <c r="K93" i="21" s="1"/>
  <c r="K98" i="21" s="1"/>
  <c r="K99" i="21" s="1"/>
  <c r="K107" i="21" s="1"/>
  <c r="K170" i="21"/>
  <c r="K173" i="21" s="1"/>
  <c r="K102" i="21"/>
  <c r="K103" i="21" s="1"/>
  <c r="L85" i="21"/>
  <c r="K277" i="23"/>
  <c r="K281" i="23" s="1"/>
  <c r="K271" i="23"/>
  <c r="K272" i="23" s="1"/>
  <c r="M262" i="12"/>
  <c r="M263" i="12" s="1"/>
  <c r="M267" i="12" s="1"/>
  <c r="M268" i="12" s="1"/>
  <c r="N255" i="12"/>
  <c r="K277" i="12"/>
  <c r="K281" i="12" s="1"/>
  <c r="K271" i="12"/>
  <c r="K272" i="12" s="1"/>
  <c r="M185" i="12"/>
  <c r="M192" i="12" s="1"/>
  <c r="M197" i="12" s="1"/>
  <c r="L260" i="23"/>
  <c r="L239" i="23"/>
  <c r="L241" i="23" s="1"/>
  <c r="L244" i="23"/>
  <c r="M92" i="21"/>
  <c r="M93" i="21" s="1"/>
  <c r="M98" i="21" s="1"/>
  <c r="M99" i="21" s="1"/>
  <c r="M107" i="21" s="1"/>
  <c r="M186" i="21" s="1"/>
  <c r="M193" i="21" s="1"/>
  <c r="M201" i="21" s="1"/>
  <c r="N85" i="21"/>
  <c r="M102" i="21"/>
  <c r="M103" i="21" s="1"/>
  <c r="M170" i="21"/>
  <c r="M173" i="21" s="1"/>
  <c r="M143" i="23"/>
  <c r="M169" i="12"/>
  <c r="M172" i="12" s="1"/>
  <c r="N34" i="12"/>
  <c r="M41" i="12"/>
  <c r="M42" i="12" s="1"/>
  <c r="M47" i="12" s="1"/>
  <c r="M48" i="12" s="1"/>
  <c r="M52" i="12" s="1"/>
  <c r="M53" i="12" s="1"/>
  <c r="M61" i="12" s="1"/>
  <c r="M114" i="12" s="1"/>
  <c r="P57" i="16"/>
  <c r="P60" i="16" s="1"/>
  <c r="P63" i="16" s="1"/>
  <c r="P65" i="16" s="1"/>
  <c r="P67" i="16" s="1"/>
  <c r="P69" i="16" s="1"/>
  <c r="P71" i="16" s="1"/>
  <c r="N85" i="24"/>
  <c r="M170" i="24"/>
  <c r="M173" i="24" s="1"/>
  <c r="M92" i="24"/>
  <c r="M93" i="24" s="1"/>
  <c r="M98" i="24" s="1"/>
  <c r="M99" i="24" s="1"/>
  <c r="M107" i="24" s="1"/>
  <c r="M102" i="24"/>
  <c r="M103" i="24" s="1"/>
  <c r="M276" i="23"/>
  <c r="M280" i="23" s="1"/>
  <c r="M290" i="23" s="1"/>
  <c r="M292" i="23" s="1"/>
  <c r="M302" i="23" s="1"/>
  <c r="M270" i="23"/>
  <c r="M185" i="22"/>
  <c r="M192" i="22" s="1"/>
  <c r="M197" i="22" s="1"/>
  <c r="N239" i="21"/>
  <c r="O67" i="8"/>
  <c r="O68" i="8" s="1"/>
  <c r="K290" i="12"/>
  <c r="K292" i="12" s="1"/>
  <c r="M155" i="12"/>
  <c r="M142" i="12"/>
  <c r="M143" i="12" s="1"/>
  <c r="M182" i="12"/>
  <c r="M189" i="12" s="1"/>
  <c r="M196" i="12" s="1"/>
  <c r="L239" i="12"/>
  <c r="L241" i="12" s="1"/>
  <c r="L260" i="12"/>
  <c r="L244" i="12"/>
  <c r="K185" i="22"/>
  <c r="K192" i="22" s="1"/>
  <c r="M277" i="24"/>
  <c r="M281" i="24" s="1"/>
  <c r="M296" i="24" s="1"/>
  <c r="M298" i="24" s="1"/>
  <c r="M271" i="24"/>
  <c r="M272" i="24" s="1"/>
  <c r="M278" i="24" s="1"/>
  <c r="M282" i="24" s="1"/>
  <c r="K102" i="12"/>
  <c r="K103" i="12" s="1"/>
  <c r="K170" i="12"/>
  <c r="K173" i="12" s="1"/>
  <c r="K92" i="12"/>
  <c r="K93" i="12" s="1"/>
  <c r="K98" i="12" s="1"/>
  <c r="K99" i="12" s="1"/>
  <c r="K107" i="12" s="1"/>
  <c r="K186" i="12" s="1"/>
  <c r="K193" i="12" s="1"/>
  <c r="L85" i="12"/>
  <c r="K147" i="22"/>
  <c r="K148" i="22" s="1"/>
  <c r="K152" i="22" s="1"/>
  <c r="K153" i="22" s="1"/>
  <c r="L140" i="22"/>
  <c r="M185" i="24"/>
  <c r="M192" i="24" s="1"/>
  <c r="M197" i="24" s="1"/>
  <c r="M198" i="24" s="1"/>
  <c r="M214" i="24" s="1"/>
  <c r="M216" i="24" s="1"/>
  <c r="P50" i="8"/>
  <c r="K290" i="21"/>
  <c r="K292" i="21" s="1"/>
  <c r="K185" i="12"/>
  <c r="K192" i="12" s="1"/>
  <c r="K196" i="24"/>
  <c r="P121" i="16"/>
  <c r="P124" i="16" s="1"/>
  <c r="P127" i="16" s="1"/>
  <c r="P129" i="16" s="1"/>
  <c r="P131" i="16" s="1"/>
  <c r="P133" i="16" s="1"/>
  <c r="P135" i="16" s="1"/>
  <c r="M272" i="21" l="1"/>
  <c r="M278" i="21" s="1"/>
  <c r="M282" i="21" s="1"/>
  <c r="N260" i="21"/>
  <c r="M198" i="22"/>
  <c r="M214" i="22" s="1"/>
  <c r="M216" i="22" s="1"/>
  <c r="M174" i="21"/>
  <c r="M176" i="21" s="1"/>
  <c r="M178" i="21" s="1"/>
  <c r="M8" i="20" s="1"/>
  <c r="N241" i="24"/>
  <c r="O3" i="21"/>
  <c r="O3" i="24"/>
  <c r="O3" i="20"/>
  <c r="O3" i="8"/>
  <c r="O3" i="16"/>
  <c r="K174" i="21"/>
  <c r="K176" i="21" s="1"/>
  <c r="K178" i="21" s="1"/>
  <c r="K8" i="20" s="1"/>
  <c r="O4" i="7"/>
  <c r="O3" i="22"/>
  <c r="O3" i="9"/>
  <c r="K186" i="22"/>
  <c r="K193" i="22" s="1"/>
  <c r="K201" i="22" s="1"/>
  <c r="K108" i="22"/>
  <c r="K187" i="22" s="1"/>
  <c r="K194" i="22" s="1"/>
  <c r="K186" i="24"/>
  <c r="K193" i="24" s="1"/>
  <c r="K201" i="24" s="1"/>
  <c r="K108" i="24"/>
  <c r="K115" i="24" s="1"/>
  <c r="K174" i="12"/>
  <c r="K176" i="12" s="1"/>
  <c r="K178" i="12" s="1"/>
  <c r="K14" i="20" s="1"/>
  <c r="M198" i="12"/>
  <c r="M214" i="12" s="1"/>
  <c r="M216" i="12" s="1"/>
  <c r="M310" i="12" s="1"/>
  <c r="M320" i="12" s="1"/>
  <c r="M15" i="20" s="1"/>
  <c r="K174" i="24"/>
  <c r="K176" i="24" s="1"/>
  <c r="K178" i="24" s="1"/>
  <c r="K32" i="20" s="1"/>
  <c r="K61" i="24"/>
  <c r="K114" i="24" s="1"/>
  <c r="M277" i="12"/>
  <c r="M281" i="12" s="1"/>
  <c r="M296" i="12" s="1"/>
  <c r="M298" i="12" s="1"/>
  <c r="M271" i="12"/>
  <c r="M272" i="12" s="1"/>
  <c r="M278" i="12" s="1"/>
  <c r="M282" i="12" s="1"/>
  <c r="K61" i="12"/>
  <c r="K114" i="12" s="1"/>
  <c r="M277" i="23"/>
  <c r="M281" i="23" s="1"/>
  <c r="M296" i="23" s="1"/>
  <c r="M298" i="23" s="1"/>
  <c r="M271" i="23"/>
  <c r="M272" i="23" s="1"/>
  <c r="M278" i="23" s="1"/>
  <c r="M282" i="23" s="1"/>
  <c r="M186" i="24"/>
  <c r="M193" i="24" s="1"/>
  <c r="M201" i="24" s="1"/>
  <c r="M108" i="24"/>
  <c r="K61" i="21"/>
  <c r="K114" i="21" s="1"/>
  <c r="M147" i="22"/>
  <c r="M148" i="22" s="1"/>
  <c r="M152" i="22" s="1"/>
  <c r="M153" i="22" s="1"/>
  <c r="N140" i="22"/>
  <c r="N140" i="12"/>
  <c r="M147" i="12"/>
  <c r="M148" i="12" s="1"/>
  <c r="M152" i="12" s="1"/>
  <c r="M153" i="12" s="1"/>
  <c r="K186" i="21"/>
  <c r="K193" i="21" s="1"/>
  <c r="K108" i="21"/>
  <c r="K201" i="23"/>
  <c r="K156" i="22"/>
  <c r="K157" i="22" s="1"/>
  <c r="K183" i="22"/>
  <c r="K190" i="22" s="1"/>
  <c r="N241" i="21"/>
  <c r="N78" i="24"/>
  <c r="N90" i="24"/>
  <c r="N73" i="24"/>
  <c r="N75" i="24" s="1"/>
  <c r="K278" i="23"/>
  <c r="K282" i="23" s="1"/>
  <c r="R26" i="8"/>
  <c r="R23" i="8"/>
  <c r="R2" i="7"/>
  <c r="K296" i="21"/>
  <c r="K298" i="21" s="1"/>
  <c r="K108" i="23"/>
  <c r="P45" i="8"/>
  <c r="Q46" i="8" s="1"/>
  <c r="M174" i="12"/>
  <c r="M176" i="12" s="1"/>
  <c r="M178" i="12" s="1"/>
  <c r="M14" i="20" s="1"/>
  <c r="L78" i="12"/>
  <c r="L73" i="12"/>
  <c r="L75" i="12" s="1"/>
  <c r="L90" i="12"/>
  <c r="L261" i="12"/>
  <c r="L263" i="12" s="1"/>
  <c r="L267" i="12" s="1"/>
  <c r="L268" i="12" s="1"/>
  <c r="L256" i="12"/>
  <c r="L245" i="12"/>
  <c r="L246" i="12" s="1"/>
  <c r="M310" i="22"/>
  <c r="M320" i="22" s="1"/>
  <c r="M21" i="20" s="1"/>
  <c r="M224" i="22"/>
  <c r="P14" i="24"/>
  <c r="P15" i="24" s="1"/>
  <c r="P23" i="24" s="1"/>
  <c r="P236" i="23"/>
  <c r="P237" i="23" s="1"/>
  <c r="P240" i="23" s="1"/>
  <c r="P236" i="22"/>
  <c r="P237" i="22" s="1"/>
  <c r="P240" i="22" s="1"/>
  <c r="P125" i="23"/>
  <c r="P126" i="23" s="1"/>
  <c r="P129" i="23" s="1"/>
  <c r="P14" i="23"/>
  <c r="P15" i="23" s="1"/>
  <c r="P23" i="23" s="1"/>
  <c r="P14" i="22"/>
  <c r="P15" i="22" s="1"/>
  <c r="P23" i="22" s="1"/>
  <c r="P125" i="22"/>
  <c r="P126" i="22" s="1"/>
  <c r="P129" i="22" s="1"/>
  <c r="P125" i="12"/>
  <c r="P126" i="12" s="1"/>
  <c r="P129" i="12" s="1"/>
  <c r="P14" i="12"/>
  <c r="P15" i="12" s="1"/>
  <c r="P23" i="12" s="1"/>
  <c r="P14" i="21"/>
  <c r="P15" i="21" s="1"/>
  <c r="P23" i="21" s="1"/>
  <c r="P125" i="24"/>
  <c r="P126" i="24" s="1"/>
  <c r="P129" i="24" s="1"/>
  <c r="P236" i="24"/>
  <c r="P237" i="24" s="1"/>
  <c r="P240" i="24" s="1"/>
  <c r="P236" i="12"/>
  <c r="P237" i="12" s="1"/>
  <c r="P240" i="12" s="1"/>
  <c r="P125" i="21"/>
  <c r="P126" i="21" s="1"/>
  <c r="P129" i="21" s="1"/>
  <c r="P236" i="21"/>
  <c r="P237" i="21" s="1"/>
  <c r="P240" i="21" s="1"/>
  <c r="N73" i="21"/>
  <c r="N75" i="21" s="1"/>
  <c r="N90" i="21"/>
  <c r="N78" i="21"/>
  <c r="L145" i="23"/>
  <c r="L133" i="23"/>
  <c r="L128" i="23"/>
  <c r="L130" i="23" s="1"/>
  <c r="L73" i="22"/>
  <c r="L75" i="22" s="1"/>
  <c r="L90" i="22"/>
  <c r="L78" i="22"/>
  <c r="K296" i="24"/>
  <c r="K298" i="24" s="1"/>
  <c r="K197" i="21"/>
  <c r="K198" i="21" s="1"/>
  <c r="K197" i="23"/>
  <c r="K198" i="23" s="1"/>
  <c r="L27" i="22"/>
  <c r="L22" i="22"/>
  <c r="L24" i="22" s="1"/>
  <c r="K302" i="21"/>
  <c r="M108" i="22"/>
  <c r="K296" i="23"/>
  <c r="K298" i="23" s="1"/>
  <c r="K156" i="23"/>
  <c r="K157" i="23" s="1"/>
  <c r="K183" i="23"/>
  <c r="K190" i="23" s="1"/>
  <c r="K174" i="22"/>
  <c r="K176" i="22" s="1"/>
  <c r="K178" i="22" s="1"/>
  <c r="K20" i="20" s="1"/>
  <c r="Q4" i="9"/>
  <c r="Q4" i="24"/>
  <c r="Q4" i="22"/>
  <c r="Q4" i="20"/>
  <c r="Q4" i="21"/>
  <c r="Q4" i="8"/>
  <c r="Q4" i="12"/>
  <c r="Q4" i="23"/>
  <c r="Q4" i="16"/>
  <c r="Q5" i="7"/>
  <c r="L90" i="23"/>
  <c r="L78" i="23"/>
  <c r="L73" i="23"/>
  <c r="L75" i="23" s="1"/>
  <c r="L256" i="21"/>
  <c r="L261" i="21"/>
  <c r="L263" i="21" s="1"/>
  <c r="L267" i="21" s="1"/>
  <c r="L268" i="21" s="1"/>
  <c r="L245" i="21"/>
  <c r="L246" i="21" s="1"/>
  <c r="K278" i="12"/>
  <c r="K282" i="12" s="1"/>
  <c r="K61" i="23"/>
  <c r="K114" i="23" s="1"/>
  <c r="N27" i="24"/>
  <c r="N22" i="24"/>
  <c r="N24" i="24" s="1"/>
  <c r="K278" i="22"/>
  <c r="K282" i="22" s="1"/>
  <c r="K302" i="24"/>
  <c r="M271" i="22"/>
  <c r="M272" i="22" s="1"/>
  <c r="M278" i="22" s="1"/>
  <c r="M282" i="22" s="1"/>
  <c r="M277" i="22"/>
  <c r="M281" i="22" s="1"/>
  <c r="M296" i="22" s="1"/>
  <c r="M298" i="22" s="1"/>
  <c r="K197" i="12"/>
  <c r="K198" i="12" s="1"/>
  <c r="M170" i="23"/>
  <c r="M173" i="23" s="1"/>
  <c r="M174" i="23" s="1"/>
  <c r="M176" i="23" s="1"/>
  <c r="M178" i="23" s="1"/>
  <c r="M26" i="20" s="1"/>
  <c r="M102" i="23"/>
  <c r="M103" i="23" s="1"/>
  <c r="M92" i="23"/>
  <c r="M93" i="23" s="1"/>
  <c r="M98" i="23" s="1"/>
  <c r="M99" i="23" s="1"/>
  <c r="M107" i="23" s="1"/>
  <c r="M186" i="23" s="1"/>
  <c r="M193" i="23" s="1"/>
  <c r="M201" i="23" s="1"/>
  <c r="N85" i="23"/>
  <c r="K197" i="24"/>
  <c r="K198" i="24" s="1"/>
  <c r="K296" i="22"/>
  <c r="K298" i="22" s="1"/>
  <c r="N73" i="12"/>
  <c r="N75" i="12" s="1"/>
  <c r="N90" i="12"/>
  <c r="N78" i="12"/>
  <c r="K108" i="12"/>
  <c r="K296" i="12"/>
  <c r="K298" i="12" s="1"/>
  <c r="K278" i="21"/>
  <c r="K282" i="21" s="1"/>
  <c r="M174" i="24"/>
  <c r="M176" i="24" s="1"/>
  <c r="M178" i="24" s="1"/>
  <c r="M32" i="20" s="1"/>
  <c r="K278" i="24"/>
  <c r="K282" i="24" s="1"/>
  <c r="M224" i="12"/>
  <c r="L27" i="21"/>
  <c r="L22" i="21"/>
  <c r="L24" i="21" s="1"/>
  <c r="K61" i="22"/>
  <c r="K114" i="22" s="1"/>
  <c r="L78" i="24"/>
  <c r="L73" i="24"/>
  <c r="L75" i="24" s="1"/>
  <c r="L90" i="24"/>
  <c r="K201" i="12"/>
  <c r="P68" i="8"/>
  <c r="K183" i="21"/>
  <c r="K190" i="21" s="1"/>
  <c r="K156" i="21"/>
  <c r="K157" i="21" s="1"/>
  <c r="Q138" i="24"/>
  <c r="Q32" i="24"/>
  <c r="Q253" i="24"/>
  <c r="Q83" i="24"/>
  <c r="Q138" i="22"/>
  <c r="Q253" i="23"/>
  <c r="Q83" i="23"/>
  <c r="Q32" i="23"/>
  <c r="Q253" i="22"/>
  <c r="Q83" i="22"/>
  <c r="Q17" i="22"/>
  <c r="Q19" i="22" s="1"/>
  <c r="Q253" i="12"/>
  <c r="Q83" i="12"/>
  <c r="Q83" i="21"/>
  <c r="Q32" i="22"/>
  <c r="Q17" i="21"/>
  <c r="Q19" i="21" s="1"/>
  <c r="Q138" i="12"/>
  <c r="Q17" i="12"/>
  <c r="Q19" i="12" s="1"/>
  <c r="Q138" i="23"/>
  <c r="Q17" i="24"/>
  <c r="Q19" i="24" s="1"/>
  <c r="Q32" i="12"/>
  <c r="Q138" i="21"/>
  <c r="Q32" i="21"/>
  <c r="Q17" i="23"/>
  <c r="Q19" i="23" s="1"/>
  <c r="Q253" i="21"/>
  <c r="K197" i="22"/>
  <c r="K198" i="22" s="1"/>
  <c r="L27" i="23"/>
  <c r="L22" i="23"/>
  <c r="L24" i="23" s="1"/>
  <c r="N261" i="24"/>
  <c r="N256" i="24"/>
  <c r="N258" i="24" s="1"/>
  <c r="N245" i="24"/>
  <c r="N246" i="24" s="1"/>
  <c r="L145" i="21"/>
  <c r="L133" i="21"/>
  <c r="L128" i="21"/>
  <c r="L130" i="21" s="1"/>
  <c r="L27" i="24"/>
  <c r="L22" i="24"/>
  <c r="L24" i="24" s="1"/>
  <c r="N140" i="23"/>
  <c r="M147" i="23"/>
  <c r="M148" i="23" s="1"/>
  <c r="M152" i="23" s="1"/>
  <c r="M153" i="23" s="1"/>
  <c r="M108" i="21"/>
  <c r="M316" i="21"/>
  <c r="M303" i="21"/>
  <c r="M304" i="21" s="1"/>
  <c r="M317" i="21" s="1"/>
  <c r="L128" i="22"/>
  <c r="L130" i="22" s="1"/>
  <c r="L133" i="22"/>
  <c r="L145" i="22"/>
  <c r="N239" i="12"/>
  <c r="N241" i="12" s="1"/>
  <c r="N260" i="12"/>
  <c r="N244" i="12"/>
  <c r="M224" i="21"/>
  <c r="M310" i="21"/>
  <c r="M320" i="21" s="1"/>
  <c r="M9" i="20" s="1"/>
  <c r="P57" i="8"/>
  <c r="P59" i="8" s="1"/>
  <c r="N27" i="12"/>
  <c r="N22" i="12"/>
  <c r="N24" i="12" s="1"/>
  <c r="N145" i="24"/>
  <c r="N133" i="24"/>
  <c r="N128" i="24"/>
  <c r="N130" i="24" s="1"/>
  <c r="M185" i="23"/>
  <c r="M192" i="23" s="1"/>
  <c r="M197" i="23" s="1"/>
  <c r="M198" i="23" s="1"/>
  <c r="M214" i="23" s="1"/>
  <c r="M216" i="23" s="1"/>
  <c r="N78" i="22"/>
  <c r="N90" i="22"/>
  <c r="N73" i="22"/>
  <c r="N75" i="22" s="1"/>
  <c r="N128" i="21"/>
  <c r="N130" i="21" s="1"/>
  <c r="N145" i="21"/>
  <c r="N133" i="21"/>
  <c r="L22" i="12"/>
  <c r="L24" i="12" s="1"/>
  <c r="L27" i="12"/>
  <c r="K174" i="23"/>
  <c r="K176" i="23" s="1"/>
  <c r="K178" i="23" s="1"/>
  <c r="K26" i="20" s="1"/>
  <c r="P69" i="24"/>
  <c r="P70" i="24" s="1"/>
  <c r="P74" i="24" s="1"/>
  <c r="P69" i="22"/>
  <c r="P70" i="22" s="1"/>
  <c r="P74" i="22" s="1"/>
  <c r="P69" i="12"/>
  <c r="P70" i="12" s="1"/>
  <c r="P74" i="12" s="1"/>
  <c r="P69" i="21"/>
  <c r="P70" i="21" s="1"/>
  <c r="P74" i="21" s="1"/>
  <c r="P69" i="23"/>
  <c r="P70" i="23" s="1"/>
  <c r="P74" i="23" s="1"/>
  <c r="P101" i="24"/>
  <c r="P101" i="22"/>
  <c r="P101" i="23"/>
  <c r="P53" i="8"/>
  <c r="P101" i="12"/>
  <c r="P101" i="21"/>
  <c r="P64" i="8"/>
  <c r="L261" i="23"/>
  <c r="L263" i="23" s="1"/>
  <c r="L267" i="23" s="1"/>
  <c r="L268" i="23" s="1"/>
  <c r="L245" i="23"/>
  <c r="L246" i="23" s="1"/>
  <c r="L256" i="23"/>
  <c r="L256" i="22"/>
  <c r="L245" i="22"/>
  <c r="L246" i="22" s="1"/>
  <c r="L261" i="22"/>
  <c r="L263" i="22" s="1"/>
  <c r="L267" i="22" s="1"/>
  <c r="L268" i="22" s="1"/>
  <c r="L256" i="24"/>
  <c r="L261" i="24"/>
  <c r="L263" i="24" s="1"/>
  <c r="L267" i="24" s="1"/>
  <c r="L268" i="24" s="1"/>
  <c r="L245" i="24"/>
  <c r="L246" i="24" s="1"/>
  <c r="M183" i="24"/>
  <c r="M190" i="24" s="1"/>
  <c r="M200" i="24" s="1"/>
  <c r="M156" i="24"/>
  <c r="M157" i="24" s="1"/>
  <c r="N244" i="23"/>
  <c r="N239" i="23"/>
  <c r="N241" i="23" s="1"/>
  <c r="N260" i="23"/>
  <c r="K302" i="23"/>
  <c r="Q34" i="8"/>
  <c r="Q45" i="8" s="1"/>
  <c r="R46" i="8" s="1"/>
  <c r="Q35" i="8"/>
  <c r="Q57" i="8" s="1"/>
  <c r="M183" i="21"/>
  <c r="M190" i="21" s="1"/>
  <c r="M200" i="21" s="1"/>
  <c r="M202" i="21" s="1"/>
  <c r="M219" i="21" s="1"/>
  <c r="M221" i="21" s="1"/>
  <c r="M156" i="21"/>
  <c r="M157" i="21" s="1"/>
  <c r="L128" i="24"/>
  <c r="L130" i="24" s="1"/>
  <c r="L145" i="24"/>
  <c r="L133" i="24"/>
  <c r="L133" i="12"/>
  <c r="L128" i="12"/>
  <c r="L130" i="12" s="1"/>
  <c r="L145" i="12"/>
  <c r="N22" i="23"/>
  <c r="N24" i="23" s="1"/>
  <c r="N27" i="23"/>
  <c r="Q50" i="8"/>
  <c r="L73" i="21"/>
  <c r="L75" i="21" s="1"/>
  <c r="L90" i="21"/>
  <c r="L78" i="21"/>
  <c r="N244" i="22"/>
  <c r="N260" i="22"/>
  <c r="N239" i="22"/>
  <c r="N241" i="22" s="1"/>
  <c r="N22" i="21"/>
  <c r="N24" i="21" s="1"/>
  <c r="N27" i="21"/>
  <c r="M174" i="22"/>
  <c r="M176" i="22" s="1"/>
  <c r="M178" i="22" s="1"/>
  <c r="M20" i="20" s="1"/>
  <c r="K183" i="24"/>
  <c r="K190" i="24" s="1"/>
  <c r="K156" i="24"/>
  <c r="K157" i="24" s="1"/>
  <c r="K156" i="12"/>
  <c r="K157" i="12" s="1"/>
  <c r="K183" i="12"/>
  <c r="K190" i="12" s="1"/>
  <c r="M310" i="24"/>
  <c r="M320" i="24" s="1"/>
  <c r="M33" i="20" s="1"/>
  <c r="M224" i="24"/>
  <c r="M316" i="24"/>
  <c r="M303" i="24"/>
  <c r="M304" i="24" s="1"/>
  <c r="M317" i="24" s="1"/>
  <c r="K302" i="12"/>
  <c r="M108" i="12"/>
  <c r="K302" i="22"/>
  <c r="N27" i="22"/>
  <c r="N22" i="22"/>
  <c r="N24" i="22" s="1"/>
  <c r="K160" i="22" l="1"/>
  <c r="K160" i="24"/>
  <c r="K115" i="22"/>
  <c r="K187" i="24"/>
  <c r="K194" i="24" s="1"/>
  <c r="L277" i="21"/>
  <c r="L281" i="21" s="1"/>
  <c r="L271" i="21"/>
  <c r="M311" i="21"/>
  <c r="M321" i="21" s="1"/>
  <c r="M10" i="20" s="1"/>
  <c r="M225" i="21"/>
  <c r="L276" i="22"/>
  <c r="L280" i="22" s="1"/>
  <c r="L270" i="22"/>
  <c r="L276" i="23"/>
  <c r="L280" i="23" s="1"/>
  <c r="L270" i="23"/>
  <c r="L277" i="23"/>
  <c r="L281" i="23" s="1"/>
  <c r="L271" i="23"/>
  <c r="N28" i="22"/>
  <c r="N29" i="22" s="1"/>
  <c r="N35" i="22"/>
  <c r="N40" i="22"/>
  <c r="L134" i="24"/>
  <c r="L146" i="24"/>
  <c r="L148" i="24" s="1"/>
  <c r="L152" i="24" s="1"/>
  <c r="L153" i="24" s="1"/>
  <c r="L141" i="24"/>
  <c r="N245" i="23"/>
  <c r="N246" i="23" s="1"/>
  <c r="N256" i="23"/>
  <c r="N258" i="23" s="1"/>
  <c r="N261" i="23"/>
  <c r="L271" i="22"/>
  <c r="L277" i="22"/>
  <c r="L281" i="22" s="1"/>
  <c r="N261" i="21"/>
  <c r="N256" i="21"/>
  <c r="N258" i="21" s="1"/>
  <c r="N245" i="21"/>
  <c r="N246" i="21" s="1"/>
  <c r="N39" i="22"/>
  <c r="N256" i="12"/>
  <c r="N258" i="12" s="1"/>
  <c r="N261" i="12"/>
  <c r="N245" i="12"/>
  <c r="N246" i="12" s="1"/>
  <c r="K214" i="22"/>
  <c r="K216" i="22" s="1"/>
  <c r="L270" i="21"/>
  <c r="L276" i="21"/>
  <c r="L280" i="21" s="1"/>
  <c r="N39" i="21"/>
  <c r="M159" i="24"/>
  <c r="M184" i="24"/>
  <c r="M191" i="24" s="1"/>
  <c r="M204" i="24" s="1"/>
  <c r="L39" i="24"/>
  <c r="L276" i="12"/>
  <c r="L280" i="12" s="1"/>
  <c r="L270" i="12"/>
  <c r="K214" i="21"/>
  <c r="K216" i="21" s="1"/>
  <c r="K303" i="21"/>
  <c r="K304" i="21" s="1"/>
  <c r="K316" i="21"/>
  <c r="K200" i="22"/>
  <c r="N28" i="21"/>
  <c r="N29" i="21" s="1"/>
  <c r="N35" i="21"/>
  <c r="N40" i="21"/>
  <c r="P177" i="24"/>
  <c r="P177" i="23"/>
  <c r="P177" i="12"/>
  <c r="P177" i="22"/>
  <c r="P177" i="21"/>
  <c r="Q65" i="8"/>
  <c r="N86" i="22"/>
  <c r="N79" i="22"/>
  <c r="N80" i="22" s="1"/>
  <c r="N35" i="12"/>
  <c r="N40" i="12"/>
  <c r="N28" i="12"/>
  <c r="N29" i="12" s="1"/>
  <c r="L39" i="21"/>
  <c r="K184" i="23"/>
  <c r="K191" i="23" s="1"/>
  <c r="K159" i="23"/>
  <c r="L79" i="12"/>
  <c r="L80" i="12" s="1"/>
  <c r="L86" i="12"/>
  <c r="L91" i="12" s="1"/>
  <c r="L93" i="12" s="1"/>
  <c r="L98" i="12" s="1"/>
  <c r="L99" i="12" s="1"/>
  <c r="L107" i="12" s="1"/>
  <c r="L186" i="12" s="1"/>
  <c r="L193" i="12" s="1"/>
  <c r="K159" i="22"/>
  <c r="K161" i="22" s="1"/>
  <c r="K184" i="22"/>
  <c r="K191" i="22" s="1"/>
  <c r="M202" i="24"/>
  <c r="M219" i="24" s="1"/>
  <c r="M221" i="24" s="1"/>
  <c r="K200" i="12"/>
  <c r="K202" i="12" s="1"/>
  <c r="R52" i="16"/>
  <c r="R53" i="16" s="1"/>
  <c r="R56" i="16" s="1"/>
  <c r="R29" i="16"/>
  <c r="R30" i="16" s="1"/>
  <c r="R55" i="16" s="1"/>
  <c r="R62" i="16"/>
  <c r="R126" i="16"/>
  <c r="R52" i="8"/>
  <c r="R116" i="16"/>
  <c r="R117" i="16" s="1"/>
  <c r="R120" i="16" s="1"/>
  <c r="R93" i="16"/>
  <c r="R94" i="16" s="1"/>
  <c r="R119" i="16" s="1"/>
  <c r="L39" i="12"/>
  <c r="N39" i="12"/>
  <c r="L141" i="21"/>
  <c r="L134" i="21"/>
  <c r="L135" i="21" s="1"/>
  <c r="L146" i="21"/>
  <c r="L148" i="21" s="1"/>
  <c r="L152" i="21" s="1"/>
  <c r="L153" i="21" s="1"/>
  <c r="K202" i="22"/>
  <c r="N79" i="12"/>
  <c r="N80" i="12" s="1"/>
  <c r="N86" i="12"/>
  <c r="R2" i="20"/>
  <c r="R2" i="24"/>
  <c r="R2" i="23"/>
  <c r="R2" i="9"/>
  <c r="R2" i="12"/>
  <c r="R33" i="8"/>
  <c r="R25" i="8"/>
  <c r="R27" i="8" s="1"/>
  <c r="H27" i="8" s="1"/>
  <c r="R2" i="21"/>
  <c r="R49" i="8"/>
  <c r="R50" i="8" s="1"/>
  <c r="R2" i="8"/>
  <c r="R3" i="7"/>
  <c r="R2" i="16"/>
  <c r="R2" i="22"/>
  <c r="R84" i="8"/>
  <c r="R86" i="8" s="1"/>
  <c r="R39" i="8"/>
  <c r="R40" i="8" s="1"/>
  <c r="K159" i="12"/>
  <c r="K184" i="12"/>
  <c r="K191" i="12" s="1"/>
  <c r="N245" i="22"/>
  <c r="N246" i="22" s="1"/>
  <c r="N261" i="22"/>
  <c r="N256" i="22"/>
  <c r="N258" i="22" s="1"/>
  <c r="N39" i="23"/>
  <c r="L40" i="12"/>
  <c r="L35" i="12"/>
  <c r="L28" i="12"/>
  <c r="L29" i="12" s="1"/>
  <c r="L134" i="22"/>
  <c r="L135" i="22" s="1"/>
  <c r="L146" i="22"/>
  <c r="L148" i="22" s="1"/>
  <c r="L152" i="22" s="1"/>
  <c r="L153" i="22" s="1"/>
  <c r="L141" i="22"/>
  <c r="K214" i="12"/>
  <c r="K216" i="12" s="1"/>
  <c r="K316" i="23"/>
  <c r="K303" i="23"/>
  <c r="K304" i="23" s="1"/>
  <c r="N79" i="21"/>
  <c r="N80" i="21" s="1"/>
  <c r="N86" i="21"/>
  <c r="M316" i="23"/>
  <c r="M303" i="23"/>
  <c r="M304" i="23" s="1"/>
  <c r="M317" i="23" s="1"/>
  <c r="K184" i="24"/>
  <c r="K191" i="24" s="1"/>
  <c r="K159" i="24"/>
  <c r="N35" i="23"/>
  <c r="N40" i="23"/>
  <c r="N28" i="23"/>
  <c r="N29" i="23" s="1"/>
  <c r="P3" i="9"/>
  <c r="P3" i="20"/>
  <c r="P3" i="24"/>
  <c r="P3" i="16"/>
  <c r="P3" i="23"/>
  <c r="P3" i="21"/>
  <c r="P3" i="8"/>
  <c r="P3" i="22"/>
  <c r="P4" i="7"/>
  <c r="P3" i="12"/>
  <c r="L79" i="24"/>
  <c r="L80" i="24" s="1"/>
  <c r="L86" i="24"/>
  <c r="L91" i="24" s="1"/>
  <c r="L93" i="24" s="1"/>
  <c r="L98" i="24" s="1"/>
  <c r="L99" i="24" s="1"/>
  <c r="L107" i="24" s="1"/>
  <c r="L186" i="24" s="1"/>
  <c r="L193" i="24" s="1"/>
  <c r="K303" i="22"/>
  <c r="K304" i="22" s="1"/>
  <c r="K316" i="22"/>
  <c r="K205" i="22"/>
  <c r="M187" i="22"/>
  <c r="M194" i="22" s="1"/>
  <c r="M205" i="22" s="1"/>
  <c r="M160" i="22"/>
  <c r="M115" i="22"/>
  <c r="M116" i="22" s="1"/>
  <c r="K115" i="21"/>
  <c r="K160" i="21"/>
  <c r="K187" i="21"/>
  <c r="K194" i="21" s="1"/>
  <c r="K200" i="24"/>
  <c r="K202" i="24" s="1"/>
  <c r="M108" i="23"/>
  <c r="K303" i="24"/>
  <c r="K316" i="24"/>
  <c r="Q29" i="16"/>
  <c r="Q30" i="16" s="1"/>
  <c r="Q55" i="16" s="1"/>
  <c r="Q52" i="16"/>
  <c r="Q53" i="16" s="1"/>
  <c r="Q56" i="16" s="1"/>
  <c r="Q116" i="16"/>
  <c r="Q117" i="16" s="1"/>
  <c r="Q120" i="16" s="1"/>
  <c r="Q62" i="16"/>
  <c r="Q52" i="8"/>
  <c r="Q54" i="8" s="1"/>
  <c r="Q93" i="16"/>
  <c r="Q94" i="16" s="1"/>
  <c r="Q119" i="16" s="1"/>
  <c r="Q126" i="16"/>
  <c r="H46" i="8"/>
  <c r="K201" i="21"/>
  <c r="L86" i="21"/>
  <c r="L91" i="21" s="1"/>
  <c r="L93" i="21" s="1"/>
  <c r="L98" i="21" s="1"/>
  <c r="L99" i="21" s="1"/>
  <c r="L107" i="21" s="1"/>
  <c r="L186" i="21" s="1"/>
  <c r="L193" i="21" s="1"/>
  <c r="L201" i="21" s="1"/>
  <c r="L79" i="21"/>
  <c r="L80" i="21" s="1"/>
  <c r="K160" i="12"/>
  <c r="K115" i="12"/>
  <c r="K187" i="12"/>
  <c r="K194" i="12" s="1"/>
  <c r="K214" i="23"/>
  <c r="K216" i="23" s="1"/>
  <c r="M159" i="21"/>
  <c r="M184" i="21"/>
  <c r="M191" i="21" s="1"/>
  <c r="M204" i="21" s="1"/>
  <c r="L276" i="24"/>
  <c r="L280" i="24" s="1"/>
  <c r="L270" i="24"/>
  <c r="L40" i="24"/>
  <c r="L35" i="24"/>
  <c r="L28" i="24"/>
  <c r="L29" i="24" s="1"/>
  <c r="N270" i="24"/>
  <c r="N276" i="24"/>
  <c r="N280" i="24" s="1"/>
  <c r="N290" i="24" s="1"/>
  <c r="N292" i="24" s="1"/>
  <c r="N302" i="24" s="1"/>
  <c r="K304" i="24"/>
  <c r="L277" i="12"/>
  <c r="L281" i="12" s="1"/>
  <c r="L271" i="12"/>
  <c r="L28" i="21"/>
  <c r="L29" i="21" s="1"/>
  <c r="L35" i="21"/>
  <c r="L40" i="21"/>
  <c r="K200" i="23"/>
  <c r="K202" i="23" s="1"/>
  <c r="M187" i="24"/>
  <c r="M194" i="24" s="1"/>
  <c r="M205" i="24" s="1"/>
  <c r="M160" i="24"/>
  <c r="M115" i="24"/>
  <c r="M116" i="24" s="1"/>
  <c r="Q101" i="24"/>
  <c r="Q101" i="22"/>
  <c r="Q101" i="12"/>
  <c r="Q101" i="23"/>
  <c r="Q101" i="21"/>
  <c r="Q64" i="8"/>
  <c r="Q53" i="8"/>
  <c r="M160" i="12"/>
  <c r="M187" i="12"/>
  <c r="M194" i="12" s="1"/>
  <c r="M205" i="12" s="1"/>
  <c r="M115" i="12"/>
  <c r="M116" i="12" s="1"/>
  <c r="L141" i="12"/>
  <c r="L134" i="12"/>
  <c r="L135" i="12" s="1"/>
  <c r="L146" i="12"/>
  <c r="L148" i="12" s="1"/>
  <c r="L152" i="12" s="1"/>
  <c r="L153" i="12" s="1"/>
  <c r="M310" i="23"/>
  <c r="M320" i="23" s="1"/>
  <c r="M27" i="20" s="1"/>
  <c r="M224" i="23"/>
  <c r="O255" i="24"/>
  <c r="N262" i="24"/>
  <c r="N263" i="24" s="1"/>
  <c r="N267" i="24" s="1"/>
  <c r="N268" i="24" s="1"/>
  <c r="K214" i="24"/>
  <c r="K216" i="24" s="1"/>
  <c r="M303" i="22"/>
  <c r="M304" i="22" s="1"/>
  <c r="M317" i="22" s="1"/>
  <c r="M316" i="22"/>
  <c r="L86" i="23"/>
  <c r="L91" i="23" s="1"/>
  <c r="L93" i="23" s="1"/>
  <c r="L98" i="23" s="1"/>
  <c r="L99" i="23" s="1"/>
  <c r="L107" i="23" s="1"/>
  <c r="L186" i="23" s="1"/>
  <c r="L193" i="23" s="1"/>
  <c r="L79" i="23"/>
  <c r="L80" i="23" s="1"/>
  <c r="K187" i="23"/>
  <c r="K194" i="23" s="1"/>
  <c r="K115" i="23"/>
  <c r="K160" i="23"/>
  <c r="M183" i="12"/>
  <c r="M190" i="12" s="1"/>
  <c r="M200" i="12" s="1"/>
  <c r="M202" i="12" s="1"/>
  <c r="M219" i="12" s="1"/>
  <c r="M221" i="12" s="1"/>
  <c r="M156" i="12"/>
  <c r="M157" i="12" s="1"/>
  <c r="L271" i="24"/>
  <c r="L277" i="24"/>
  <c r="L281" i="24" s="1"/>
  <c r="M226" i="21"/>
  <c r="M312" i="21" s="1"/>
  <c r="M322" i="21" s="1"/>
  <c r="M11" i="20" s="1"/>
  <c r="M160" i="21"/>
  <c r="M187" i="21"/>
  <c r="M194" i="21" s="1"/>
  <c r="M205" i="21" s="1"/>
  <c r="M115" i="21"/>
  <c r="M116" i="21" s="1"/>
  <c r="K205" i="24"/>
  <c r="N90" i="23"/>
  <c r="N73" i="23"/>
  <c r="N75" i="23" s="1"/>
  <c r="N78" i="23"/>
  <c r="L40" i="22"/>
  <c r="L35" i="22"/>
  <c r="L28" i="22"/>
  <c r="L29" i="22" s="1"/>
  <c r="N86" i="24"/>
  <c r="N79" i="24"/>
  <c r="N80" i="24" s="1"/>
  <c r="N128" i="12"/>
  <c r="N130" i="12" s="1"/>
  <c r="N145" i="12"/>
  <c r="N133" i="12"/>
  <c r="M316" i="12"/>
  <c r="M303" i="12"/>
  <c r="M304" i="12" s="1"/>
  <c r="M317" i="12" s="1"/>
  <c r="L135" i="24"/>
  <c r="N141" i="21"/>
  <c r="N134" i="21"/>
  <c r="N135" i="21" s="1"/>
  <c r="N146" i="21"/>
  <c r="N141" i="24"/>
  <c r="N146" i="24"/>
  <c r="N134" i="24"/>
  <c r="N135" i="24" s="1"/>
  <c r="M156" i="23"/>
  <c r="M157" i="23" s="1"/>
  <c r="M183" i="23"/>
  <c r="M190" i="23" s="1"/>
  <c r="M200" i="23" s="1"/>
  <c r="M202" i="23" s="1"/>
  <c r="M219" i="23" s="1"/>
  <c r="M221" i="23" s="1"/>
  <c r="L40" i="23"/>
  <c r="L28" i="23"/>
  <c r="L29" i="23" s="1"/>
  <c r="L35" i="23"/>
  <c r="K184" i="21"/>
  <c r="K191" i="21" s="1"/>
  <c r="K159" i="21"/>
  <c r="N28" i="24"/>
  <c r="N29" i="24" s="1"/>
  <c r="N40" i="24"/>
  <c r="N35" i="24"/>
  <c r="L39" i="22"/>
  <c r="L79" i="22"/>
  <c r="L80" i="22" s="1"/>
  <c r="L86" i="22"/>
  <c r="L91" i="22" s="1"/>
  <c r="L93" i="22" s="1"/>
  <c r="L98" i="22" s="1"/>
  <c r="L99" i="22" s="1"/>
  <c r="L107" i="22" s="1"/>
  <c r="L186" i="22" s="1"/>
  <c r="L193" i="22" s="1"/>
  <c r="N133" i="22"/>
  <c r="N128" i="22"/>
  <c r="N130" i="22" s="1"/>
  <c r="N145" i="22"/>
  <c r="N128" i="23"/>
  <c r="N130" i="23" s="1"/>
  <c r="N133" i="23"/>
  <c r="N145" i="23"/>
  <c r="L39" i="23"/>
  <c r="K200" i="21"/>
  <c r="K303" i="12"/>
  <c r="K304" i="12" s="1"/>
  <c r="K316" i="12"/>
  <c r="N39" i="24"/>
  <c r="L141" i="23"/>
  <c r="L134" i="23"/>
  <c r="L135" i="23" s="1"/>
  <c r="L146" i="23"/>
  <c r="L148" i="23" s="1"/>
  <c r="L152" i="23" s="1"/>
  <c r="L153" i="23" s="1"/>
  <c r="M156" i="22"/>
  <c r="M157" i="22" s="1"/>
  <c r="M183" i="22"/>
  <c r="M190" i="22" s="1"/>
  <c r="M200" i="22" s="1"/>
  <c r="M202" i="22" s="1"/>
  <c r="M219" i="22" s="1"/>
  <c r="M221" i="22" s="1"/>
  <c r="M161" i="21" l="1"/>
  <c r="M163" i="21" s="1"/>
  <c r="R57" i="16"/>
  <c r="R60" i="16" s="1"/>
  <c r="K161" i="24"/>
  <c r="L272" i="21"/>
  <c r="M206" i="21"/>
  <c r="Q121" i="16"/>
  <c r="Q124" i="16" s="1"/>
  <c r="Q127" i="16" s="1"/>
  <c r="Q129" i="16" s="1"/>
  <c r="Q131" i="16" s="1"/>
  <c r="Q133" i="16" s="1"/>
  <c r="Q135" i="16" s="1"/>
  <c r="R54" i="8"/>
  <c r="R151" i="24" s="1"/>
  <c r="L42" i="24"/>
  <c r="L47" i="24" s="1"/>
  <c r="L48" i="24" s="1"/>
  <c r="L52" i="24" s="1"/>
  <c r="L272" i="24"/>
  <c r="L278" i="24" s="1"/>
  <c r="L282" i="24" s="1"/>
  <c r="K161" i="23"/>
  <c r="L51" i="12"/>
  <c r="L36" i="12"/>
  <c r="L183" i="23"/>
  <c r="L190" i="23" s="1"/>
  <c r="L156" i="23"/>
  <c r="N36" i="12"/>
  <c r="N51" i="12"/>
  <c r="L155" i="23"/>
  <c r="L182" i="23"/>
  <c r="L189" i="23" s="1"/>
  <c r="L142" i="23"/>
  <c r="L51" i="22"/>
  <c r="L36" i="22"/>
  <c r="N51" i="21"/>
  <c r="N36" i="21"/>
  <c r="K219" i="23"/>
  <c r="K221" i="23" s="1"/>
  <c r="K317" i="23"/>
  <c r="K219" i="12"/>
  <c r="K221" i="12" s="1"/>
  <c r="L142" i="21"/>
  <c r="L155" i="21"/>
  <c r="L182" i="21"/>
  <c r="L189" i="21" s="1"/>
  <c r="N276" i="23"/>
  <c r="N280" i="23" s="1"/>
  <c r="N290" i="23" s="1"/>
  <c r="N292" i="23" s="1"/>
  <c r="N302" i="23" s="1"/>
  <c r="N270" i="23"/>
  <c r="L87" i="22"/>
  <c r="L106" i="22"/>
  <c r="L182" i="22"/>
  <c r="L189" i="22" s="1"/>
  <c r="L142" i="22"/>
  <c r="L155" i="22"/>
  <c r="N51" i="22"/>
  <c r="N36" i="22"/>
  <c r="N37" i="22" s="1"/>
  <c r="N271" i="24"/>
  <c r="N272" i="24" s="1"/>
  <c r="N277" i="24"/>
  <c r="N281" i="24" s="1"/>
  <c r="N296" i="24" s="1"/>
  <c r="N298" i="24" s="1"/>
  <c r="L51" i="23"/>
  <c r="L36" i="23"/>
  <c r="K219" i="24"/>
  <c r="K221" i="24" s="1"/>
  <c r="N36" i="23"/>
  <c r="N37" i="23" s="1"/>
  <c r="N51" i="23"/>
  <c r="K317" i="12"/>
  <c r="L51" i="21"/>
  <c r="L36" i="21"/>
  <c r="L183" i="22"/>
  <c r="L190" i="22" s="1"/>
  <c r="L156" i="22"/>
  <c r="L87" i="12"/>
  <c r="L106" i="12"/>
  <c r="M225" i="23"/>
  <c r="M226" i="23" s="1"/>
  <c r="M312" i="23" s="1"/>
  <c r="M322" i="23" s="1"/>
  <c r="M29" i="20" s="1"/>
  <c r="M311" i="23"/>
  <c r="M321" i="23" s="1"/>
  <c r="M28" i="20" s="1"/>
  <c r="K224" i="23"/>
  <c r="K310" i="23"/>
  <c r="K320" i="23" s="1"/>
  <c r="H126" i="16"/>
  <c r="H52" i="8"/>
  <c r="H116" i="16"/>
  <c r="H29" i="16"/>
  <c r="H62" i="16"/>
  <c r="H93" i="16"/>
  <c r="H52" i="16"/>
  <c r="L183" i="21"/>
  <c r="L190" i="21" s="1"/>
  <c r="L156" i="21"/>
  <c r="N134" i="23"/>
  <c r="N135" i="23" s="1"/>
  <c r="N146" i="23"/>
  <c r="N141" i="23"/>
  <c r="R83" i="24"/>
  <c r="R253" i="24"/>
  <c r="R138" i="24"/>
  <c r="R17" i="24"/>
  <c r="R19" i="24" s="1"/>
  <c r="R32" i="23"/>
  <c r="R83" i="23"/>
  <c r="R83" i="22"/>
  <c r="R138" i="23"/>
  <c r="R138" i="22"/>
  <c r="R83" i="12"/>
  <c r="R253" i="22"/>
  <c r="R83" i="21"/>
  <c r="R253" i="23"/>
  <c r="R138" i="12"/>
  <c r="R17" i="12"/>
  <c r="R19" i="12" s="1"/>
  <c r="R253" i="12"/>
  <c r="R32" i="21"/>
  <c r="R17" i="22"/>
  <c r="R19" i="22" s="1"/>
  <c r="R138" i="21"/>
  <c r="R17" i="23"/>
  <c r="R19" i="23" s="1"/>
  <c r="R32" i="22"/>
  <c r="R32" i="12"/>
  <c r="R253" i="21"/>
  <c r="R32" i="24"/>
  <c r="R17" i="21"/>
  <c r="R19" i="21" s="1"/>
  <c r="H40" i="8"/>
  <c r="N37" i="21"/>
  <c r="N276" i="12"/>
  <c r="N280" i="12" s="1"/>
  <c r="N290" i="12" s="1"/>
  <c r="N292" i="12" s="1"/>
  <c r="N302" i="12" s="1"/>
  <c r="N270" i="12"/>
  <c r="L106" i="21"/>
  <c r="L87" i="21"/>
  <c r="L51" i="24"/>
  <c r="L36" i="24"/>
  <c r="Q177" i="24"/>
  <c r="Q177" i="23"/>
  <c r="Q177" i="12"/>
  <c r="Q177" i="21"/>
  <c r="Q177" i="22"/>
  <c r="R65" i="8"/>
  <c r="R67" i="8" s="1"/>
  <c r="L156" i="12"/>
  <c r="L183" i="12"/>
  <c r="L190" i="12" s="1"/>
  <c r="L42" i="22"/>
  <c r="L47" i="22" s="1"/>
  <c r="L48" i="22" s="1"/>
  <c r="L52" i="22" s="1"/>
  <c r="L87" i="23"/>
  <c r="L106" i="23"/>
  <c r="K317" i="21"/>
  <c r="O260" i="24"/>
  <c r="O244" i="24"/>
  <c r="O239" i="24"/>
  <c r="O241" i="24" s="1"/>
  <c r="K161" i="12"/>
  <c r="R63" i="16"/>
  <c r="R65" i="16" s="1"/>
  <c r="R67" i="16" s="1"/>
  <c r="R69" i="16" s="1"/>
  <c r="R71" i="16" s="1"/>
  <c r="L156" i="24"/>
  <c r="L183" i="24"/>
  <c r="L190" i="24" s="1"/>
  <c r="K204" i="23"/>
  <c r="L272" i="22"/>
  <c r="M311" i="22"/>
  <c r="M321" i="22" s="1"/>
  <c r="M22" i="20" s="1"/>
  <c r="M225" i="22"/>
  <c r="M226" i="22" s="1"/>
  <c r="M312" i="22" s="1"/>
  <c r="M322" i="22" s="1"/>
  <c r="M23" i="20" s="1"/>
  <c r="K204" i="24"/>
  <c r="K206" i="24" s="1"/>
  <c r="L290" i="22"/>
  <c r="L292" i="22" s="1"/>
  <c r="L296" i="24"/>
  <c r="L298" i="24" s="1"/>
  <c r="N182" i="21"/>
  <c r="N189" i="21" s="1"/>
  <c r="N196" i="21" s="1"/>
  <c r="N142" i="21"/>
  <c r="N143" i="21" s="1"/>
  <c r="N155" i="21"/>
  <c r="L290" i="24"/>
  <c r="L292" i="24" s="1"/>
  <c r="K317" i="22"/>
  <c r="R101" i="24"/>
  <c r="R101" i="23"/>
  <c r="R101" i="12"/>
  <c r="R101" i="21"/>
  <c r="R101" i="22"/>
  <c r="R64" i="8"/>
  <c r="R53" i="8"/>
  <c r="H50" i="8"/>
  <c r="K163" i="22"/>
  <c r="K165" i="22" s="1"/>
  <c r="L42" i="23"/>
  <c r="L47" i="23" s="1"/>
  <c r="L48" i="23" s="1"/>
  <c r="L52" i="23" s="1"/>
  <c r="N91" i="12"/>
  <c r="M311" i="24"/>
  <c r="M321" i="24" s="1"/>
  <c r="M34" i="20" s="1"/>
  <c r="M225" i="24"/>
  <c r="M226" i="24" s="1"/>
  <c r="M312" i="24" s="1"/>
  <c r="M322" i="24" s="1"/>
  <c r="M35" i="20" s="1"/>
  <c r="L42" i="21"/>
  <c r="L47" i="21" s="1"/>
  <c r="L48" i="21" s="1"/>
  <c r="L52" i="21" s="1"/>
  <c r="M159" i="12"/>
  <c r="M161" i="12" s="1"/>
  <c r="M163" i="12" s="1"/>
  <c r="M184" i="12"/>
  <c r="M191" i="12" s="1"/>
  <c r="M204" i="12" s="1"/>
  <c r="M206" i="12" s="1"/>
  <c r="M164" i="24"/>
  <c r="K205" i="21"/>
  <c r="K224" i="21"/>
  <c r="K310" i="21"/>
  <c r="K320" i="21" s="1"/>
  <c r="N276" i="21"/>
  <c r="N280" i="21" s="1"/>
  <c r="N290" i="21" s="1"/>
  <c r="N292" i="21" s="1"/>
  <c r="N302" i="21" s="1"/>
  <c r="N270" i="21"/>
  <c r="L201" i="22"/>
  <c r="K163" i="23"/>
  <c r="K165" i="23" s="1"/>
  <c r="K163" i="24"/>
  <c r="K165" i="24" s="1"/>
  <c r="L296" i="22"/>
  <c r="L298" i="22" s="1"/>
  <c r="N51" i="24"/>
  <c r="N36" i="24"/>
  <c r="L142" i="24"/>
  <c r="L155" i="24"/>
  <c r="L182" i="24"/>
  <c r="L189" i="24" s="1"/>
  <c r="M164" i="21"/>
  <c r="M165" i="21" s="1"/>
  <c r="N106" i="22"/>
  <c r="N87" i="22"/>
  <c r="N88" i="22" s="1"/>
  <c r="R266" i="24"/>
  <c r="R97" i="24"/>
  <c r="R266" i="23"/>
  <c r="R46" i="24"/>
  <c r="R46" i="23"/>
  <c r="R266" i="22"/>
  <c r="R266" i="12"/>
  <c r="R97" i="21"/>
  <c r="R58" i="8"/>
  <c r="R151" i="21"/>
  <c r="R97" i="22"/>
  <c r="R266" i="21"/>
  <c r="R97" i="12"/>
  <c r="H54" i="8"/>
  <c r="K205" i="23"/>
  <c r="K205" i="12"/>
  <c r="M187" i="23"/>
  <c r="M194" i="23" s="1"/>
  <c r="M205" i="23" s="1"/>
  <c r="M115" i="23"/>
  <c r="M116" i="23" s="1"/>
  <c r="M160" i="23"/>
  <c r="R4" i="20"/>
  <c r="R4" i="24"/>
  <c r="R4" i="22"/>
  <c r="R4" i="23"/>
  <c r="R4" i="16"/>
  <c r="R4" i="21"/>
  <c r="R5" i="7"/>
  <c r="R4" i="8"/>
  <c r="R4" i="9"/>
  <c r="R4" i="12"/>
  <c r="N106" i="21"/>
  <c r="N87" i="21"/>
  <c r="N88" i="21" s="1"/>
  <c r="N37" i="12"/>
  <c r="K224" i="22"/>
  <c r="K310" i="22"/>
  <c r="K320" i="22" s="1"/>
  <c r="N155" i="24"/>
  <c r="N182" i="24"/>
  <c r="N189" i="24" s="1"/>
  <c r="N196" i="24" s="1"/>
  <c r="N142" i="24"/>
  <c r="N143" i="24" s="1"/>
  <c r="N87" i="12"/>
  <c r="N88" i="12" s="1"/>
  <c r="N106" i="12"/>
  <c r="Q97" i="24"/>
  <c r="Q266" i="24"/>
  <c r="Q151" i="24"/>
  <c r="Q266" i="23"/>
  <c r="Q97" i="22"/>
  <c r="Q97" i="23"/>
  <c r="Q151" i="23"/>
  <c r="Q266" i="21"/>
  <c r="Q97" i="21"/>
  <c r="Q58" i="8"/>
  <c r="Q59" i="8" s="1"/>
  <c r="Q266" i="22"/>
  <c r="Q151" i="12"/>
  <c r="Q46" i="21"/>
  <c r="Q46" i="24"/>
  <c r="Q46" i="23"/>
  <c r="Q46" i="12"/>
  <c r="Q151" i="21"/>
  <c r="Q97" i="12"/>
  <c r="Q266" i="12"/>
  <c r="Q151" i="22"/>
  <c r="Q46" i="22"/>
  <c r="F55" i="8"/>
  <c r="F76" i="8" s="1"/>
  <c r="L272" i="23"/>
  <c r="N270" i="22"/>
  <c r="N276" i="22"/>
  <c r="N280" i="22" s="1"/>
  <c r="N290" i="22" s="1"/>
  <c r="N292" i="22" s="1"/>
  <c r="N302" i="22" s="1"/>
  <c r="K310" i="12"/>
  <c r="K320" i="12" s="1"/>
  <c r="K224" i="12"/>
  <c r="N91" i="22"/>
  <c r="L290" i="23"/>
  <c r="L292" i="23" s="1"/>
  <c r="L201" i="23"/>
  <c r="Q67" i="8"/>
  <c r="Q68" i="8" s="1"/>
  <c r="N262" i="12"/>
  <c r="N263" i="12" s="1"/>
  <c r="N267" i="12" s="1"/>
  <c r="N268" i="12" s="1"/>
  <c r="O255" i="12"/>
  <c r="M159" i="23"/>
  <c r="M184" i="23"/>
  <c r="M191" i="23" s="1"/>
  <c r="M204" i="23" s="1"/>
  <c r="L155" i="12"/>
  <c r="L142" i="12"/>
  <c r="L182" i="12"/>
  <c r="L189" i="12" s="1"/>
  <c r="M159" i="22"/>
  <c r="M161" i="22" s="1"/>
  <c r="M163" i="22" s="1"/>
  <c r="M184" i="22"/>
  <c r="M191" i="22" s="1"/>
  <c r="M204" i="22" s="1"/>
  <c r="M206" i="22" s="1"/>
  <c r="N79" i="23"/>
  <c r="N80" i="23" s="1"/>
  <c r="N86" i="23"/>
  <c r="Q57" i="16"/>
  <c r="Q60" i="16" s="1"/>
  <c r="Q63" i="16" s="1"/>
  <c r="Q65" i="16" s="1"/>
  <c r="Q67" i="16" s="1"/>
  <c r="Q69" i="16" s="1"/>
  <c r="Q71" i="16" s="1"/>
  <c r="N87" i="24"/>
  <c r="N88" i="24" s="1"/>
  <c r="N106" i="24"/>
  <c r="N146" i="12"/>
  <c r="N141" i="12"/>
  <c r="N134" i="12"/>
  <c r="N135" i="12" s="1"/>
  <c r="N141" i="22"/>
  <c r="N134" i="22"/>
  <c r="N135" i="22" s="1"/>
  <c r="N146" i="22"/>
  <c r="N91" i="24"/>
  <c r="M311" i="12"/>
  <c r="M321" i="12" s="1"/>
  <c r="M16" i="20" s="1"/>
  <c r="M225" i="12"/>
  <c r="M226" i="12" s="1"/>
  <c r="M312" i="12" s="1"/>
  <c r="M322" i="12" s="1"/>
  <c r="M17" i="20" s="1"/>
  <c r="M161" i="24"/>
  <c r="M163" i="24" s="1"/>
  <c r="L296" i="12"/>
  <c r="L298" i="12" s="1"/>
  <c r="K202" i="21"/>
  <c r="K161" i="21"/>
  <c r="N91" i="21"/>
  <c r="R34" i="8"/>
  <c r="R35" i="8"/>
  <c r="L42" i="12"/>
  <c r="L47" i="12" s="1"/>
  <c r="L48" i="12" s="1"/>
  <c r="L52" i="12" s="1"/>
  <c r="K204" i="22"/>
  <c r="K206" i="22" s="1"/>
  <c r="L272" i="12"/>
  <c r="L290" i="21"/>
  <c r="L292" i="21" s="1"/>
  <c r="N262" i="21"/>
  <c r="N263" i="21" s="1"/>
  <c r="N267" i="21" s="1"/>
  <c r="N268" i="21" s="1"/>
  <c r="O255" i="21"/>
  <c r="L296" i="21"/>
  <c r="L298" i="21" s="1"/>
  <c r="L201" i="12"/>
  <c r="M164" i="22"/>
  <c r="K219" i="22"/>
  <c r="K221" i="22" s="1"/>
  <c r="L296" i="23"/>
  <c r="L298" i="23" s="1"/>
  <c r="N262" i="23"/>
  <c r="N263" i="23" s="1"/>
  <c r="N267" i="23" s="1"/>
  <c r="N268" i="23" s="1"/>
  <c r="O255" i="23"/>
  <c r="N37" i="24"/>
  <c r="L201" i="24"/>
  <c r="N262" i="22"/>
  <c r="N263" i="22" s="1"/>
  <c r="N267" i="22" s="1"/>
  <c r="N268" i="22" s="1"/>
  <c r="O255" i="22"/>
  <c r="K204" i="21"/>
  <c r="K224" i="24"/>
  <c r="K310" i="24"/>
  <c r="K320" i="24" s="1"/>
  <c r="M164" i="12"/>
  <c r="M206" i="24"/>
  <c r="K317" i="24"/>
  <c r="L106" i="24"/>
  <c r="L87" i="24"/>
  <c r="K204" i="12"/>
  <c r="R121" i="16"/>
  <c r="R124" i="16" s="1"/>
  <c r="R127" i="16" s="1"/>
  <c r="R129" i="16" s="1"/>
  <c r="R131" i="16" s="1"/>
  <c r="R133" i="16" s="1"/>
  <c r="R135" i="16" s="1"/>
  <c r="L290" i="12"/>
  <c r="L292" i="12" s="1"/>
  <c r="L278" i="21"/>
  <c r="L282" i="21" s="1"/>
  <c r="M206" i="23" l="1"/>
  <c r="R97" i="23"/>
  <c r="R151" i="22"/>
  <c r="L53" i="22"/>
  <c r="L61" i="22" s="1"/>
  <c r="L114" i="22" s="1"/>
  <c r="K206" i="21"/>
  <c r="R46" i="22"/>
  <c r="R151" i="12"/>
  <c r="R46" i="12"/>
  <c r="R151" i="23"/>
  <c r="L157" i="23"/>
  <c r="L184" i="23" s="1"/>
  <c r="L191" i="23" s="1"/>
  <c r="R46" i="21"/>
  <c r="L53" i="24"/>
  <c r="L61" i="24" s="1"/>
  <c r="L114" i="24" s="1"/>
  <c r="L53" i="21"/>
  <c r="L157" i="12"/>
  <c r="L184" i="12" s="1"/>
  <c r="L191" i="12" s="1"/>
  <c r="L157" i="21"/>
  <c r="L157" i="24"/>
  <c r="L159" i="24" s="1"/>
  <c r="O140" i="21"/>
  <c r="N147" i="21"/>
  <c r="N148" i="21" s="1"/>
  <c r="N152" i="21" s="1"/>
  <c r="N153" i="21" s="1"/>
  <c r="N277" i="12"/>
  <c r="N281" i="12" s="1"/>
  <c r="N271" i="12"/>
  <c r="N272" i="12" s="1"/>
  <c r="M166" i="12"/>
  <c r="M165" i="12"/>
  <c r="M165" i="22"/>
  <c r="M166" i="22"/>
  <c r="N278" i="24"/>
  <c r="N282" i="24" s="1"/>
  <c r="O34" i="22"/>
  <c r="N169" i="22"/>
  <c r="N172" i="22" s="1"/>
  <c r="N41" i="22"/>
  <c r="N42" i="22" s="1"/>
  <c r="N47" i="22" s="1"/>
  <c r="N48" i="22" s="1"/>
  <c r="N52" i="22" s="1"/>
  <c r="N102" i="22"/>
  <c r="N103" i="22" s="1"/>
  <c r="N92" i="22"/>
  <c r="N93" i="22" s="1"/>
  <c r="N98" i="22" s="1"/>
  <c r="N99" i="22" s="1"/>
  <c r="N107" i="22" s="1"/>
  <c r="N186" i="22" s="1"/>
  <c r="N193" i="22" s="1"/>
  <c r="N170" i="22"/>
  <c r="N173" i="22" s="1"/>
  <c r="O85" i="22"/>
  <c r="N142" i="12"/>
  <c r="N143" i="12" s="1"/>
  <c r="N182" i="12"/>
  <c r="N189" i="12" s="1"/>
  <c r="N196" i="12" s="1"/>
  <c r="N155" i="12"/>
  <c r="N170" i="12"/>
  <c r="N173" i="12" s="1"/>
  <c r="N102" i="12"/>
  <c r="N103" i="12" s="1"/>
  <c r="O85" i="12"/>
  <c r="N92" i="12"/>
  <c r="N93" i="12" s="1"/>
  <c r="N98" i="12" s="1"/>
  <c r="N99" i="12" s="1"/>
  <c r="N107" i="12" s="1"/>
  <c r="N186" i="12" s="1"/>
  <c r="N193" i="12" s="1"/>
  <c r="R69" i="24"/>
  <c r="R70" i="24" s="1"/>
  <c r="R74" i="24" s="1"/>
  <c r="R69" i="23"/>
  <c r="R70" i="23" s="1"/>
  <c r="R74" i="23" s="1"/>
  <c r="R69" i="21"/>
  <c r="R70" i="21" s="1"/>
  <c r="R74" i="21" s="1"/>
  <c r="R69" i="22"/>
  <c r="R70" i="22" s="1"/>
  <c r="R74" i="22" s="1"/>
  <c r="R69" i="12"/>
  <c r="R70" i="12" s="1"/>
  <c r="R74" i="12" s="1"/>
  <c r="N106" i="23"/>
  <c r="N87" i="23"/>
  <c r="N88" i="23" s="1"/>
  <c r="L185" i="12"/>
  <c r="L192" i="12" s="1"/>
  <c r="L108" i="12"/>
  <c r="O34" i="24"/>
  <c r="N169" i="24"/>
  <c r="N172" i="24" s="1"/>
  <c r="N41" i="24"/>
  <c r="N42" i="24" s="1"/>
  <c r="N47" i="24" s="1"/>
  <c r="N48" i="24" s="1"/>
  <c r="N52" i="24" s="1"/>
  <c r="N53" i="24" s="1"/>
  <c r="N61" i="24" s="1"/>
  <c r="N114" i="24" s="1"/>
  <c r="L302" i="22"/>
  <c r="O260" i="23"/>
  <c r="O244" i="23"/>
  <c r="O239" i="23"/>
  <c r="O241" i="23" s="1"/>
  <c r="R57" i="8"/>
  <c r="R59" i="8" s="1"/>
  <c r="H35" i="8"/>
  <c r="H57" i="8" s="1"/>
  <c r="F36" i="8"/>
  <c r="F75" i="8" s="1"/>
  <c r="O260" i="12"/>
  <c r="O239" i="12"/>
  <c r="O241" i="12" s="1"/>
  <c r="O244" i="12"/>
  <c r="N277" i="23"/>
  <c r="N281" i="23" s="1"/>
  <c r="N271" i="23"/>
  <c r="N272" i="23" s="1"/>
  <c r="N278" i="23" s="1"/>
  <c r="N282" i="23" s="1"/>
  <c r="R45" i="8"/>
  <c r="H34" i="8"/>
  <c r="H45" i="8" s="1"/>
  <c r="L184" i="21"/>
  <c r="L191" i="21" s="1"/>
  <c r="L159" i="21"/>
  <c r="N272" i="22"/>
  <c r="N278" i="22" s="1"/>
  <c r="N282" i="22" s="1"/>
  <c r="N185" i="21"/>
  <c r="N192" i="21" s="1"/>
  <c r="N197" i="21" s="1"/>
  <c r="N198" i="21" s="1"/>
  <c r="N214" i="21" s="1"/>
  <c r="N216" i="21" s="1"/>
  <c r="M164" i="23"/>
  <c r="L61" i="21"/>
  <c r="L114" i="21" s="1"/>
  <c r="L316" i="23"/>
  <c r="L303" i="23"/>
  <c r="O239" i="21"/>
  <c r="O241" i="21" s="1"/>
  <c r="O244" i="21"/>
  <c r="O260" i="21"/>
  <c r="L278" i="23"/>
  <c r="L282" i="23" s="1"/>
  <c r="H101" i="12"/>
  <c r="H101" i="21"/>
  <c r="H64" i="8"/>
  <c r="H101" i="24"/>
  <c r="H101" i="22"/>
  <c r="H101" i="23"/>
  <c r="H53" i="8"/>
  <c r="N271" i="22"/>
  <c r="N277" i="22"/>
  <c r="N281" i="22" s="1"/>
  <c r="Q3" i="9"/>
  <c r="Q3" i="20"/>
  <c r="Q3" i="22"/>
  <c r="Q3" i="16"/>
  <c r="Q3" i="24"/>
  <c r="Q3" i="21"/>
  <c r="Q3" i="8"/>
  <c r="Q3" i="12"/>
  <c r="Q4" i="7"/>
  <c r="Q3" i="23"/>
  <c r="M166" i="21"/>
  <c r="K27" i="20"/>
  <c r="K206" i="12"/>
  <c r="R177" i="24"/>
  <c r="R177" i="21"/>
  <c r="R177" i="12"/>
  <c r="R177" i="23"/>
  <c r="R177" i="22"/>
  <c r="N41" i="23"/>
  <c r="N42" i="23" s="1"/>
  <c r="N47" i="23" s="1"/>
  <c r="N48" i="23" s="1"/>
  <c r="N52" i="23" s="1"/>
  <c r="N53" i="23" s="1"/>
  <c r="N61" i="23" s="1"/>
  <c r="N114" i="23" s="1"/>
  <c r="O34" i="23"/>
  <c r="N169" i="23"/>
  <c r="N172" i="23" s="1"/>
  <c r="L302" i="21"/>
  <c r="L316" i="12"/>
  <c r="L303" i="12"/>
  <c r="N185" i="24"/>
  <c r="N192" i="24" s="1"/>
  <c r="N197" i="24" s="1"/>
  <c r="N198" i="24" s="1"/>
  <c r="N214" i="24" s="1"/>
  <c r="N216" i="24" s="1"/>
  <c r="L159" i="12"/>
  <c r="L302" i="23"/>
  <c r="K9" i="20"/>
  <c r="L200" i="24"/>
  <c r="L202" i="24" s="1"/>
  <c r="L196" i="22"/>
  <c r="L200" i="23"/>
  <c r="L202" i="23" s="1"/>
  <c r="K163" i="12"/>
  <c r="K165" i="12" s="1"/>
  <c r="Q125" i="23"/>
  <c r="Q126" i="23" s="1"/>
  <c r="Q129" i="23" s="1"/>
  <c r="Q125" i="12"/>
  <c r="Q126" i="12" s="1"/>
  <c r="Q129" i="12" s="1"/>
  <c r="Q236" i="24"/>
  <c r="Q237" i="24" s="1"/>
  <c r="Q240" i="24" s="1"/>
  <c r="Q125" i="24"/>
  <c r="Q126" i="24" s="1"/>
  <c r="Q129" i="24" s="1"/>
  <c r="Q236" i="23"/>
  <c r="Q237" i="23" s="1"/>
  <c r="Q240" i="23" s="1"/>
  <c r="Q236" i="22"/>
  <c r="Q237" i="22" s="1"/>
  <c r="Q240" i="22" s="1"/>
  <c r="Q14" i="24"/>
  <c r="Q15" i="24" s="1"/>
  <c r="Q23" i="24" s="1"/>
  <c r="Q14" i="22"/>
  <c r="Q15" i="22" s="1"/>
  <c r="Q23" i="22" s="1"/>
  <c r="Q125" i="22"/>
  <c r="Q126" i="22" s="1"/>
  <c r="Q129" i="22" s="1"/>
  <c r="Q236" i="21"/>
  <c r="Q237" i="21" s="1"/>
  <c r="Q240" i="21" s="1"/>
  <c r="Q14" i="23"/>
  <c r="Q15" i="23" s="1"/>
  <c r="Q23" i="23" s="1"/>
  <c r="Q14" i="12"/>
  <c r="Q15" i="12" s="1"/>
  <c r="Q23" i="12" s="1"/>
  <c r="Q125" i="21"/>
  <c r="Q126" i="21" s="1"/>
  <c r="Q129" i="21" s="1"/>
  <c r="Q236" i="12"/>
  <c r="Q237" i="12" s="1"/>
  <c r="Q240" i="12" s="1"/>
  <c r="Q14" i="21"/>
  <c r="Q15" i="21" s="1"/>
  <c r="Q23" i="21" s="1"/>
  <c r="K15" i="20"/>
  <c r="L196" i="24"/>
  <c r="O245" i="24"/>
  <c r="O246" i="24" s="1"/>
  <c r="O261" i="24"/>
  <c r="O256" i="24"/>
  <c r="O258" i="24" s="1"/>
  <c r="O34" i="21"/>
  <c r="N169" i="21"/>
  <c r="N172" i="21" s="1"/>
  <c r="N41" i="21"/>
  <c r="N42" i="21" s="1"/>
  <c r="N47" i="21" s="1"/>
  <c r="N48" i="21" s="1"/>
  <c r="N52" i="21" s="1"/>
  <c r="N53" i="21" s="1"/>
  <c r="N61" i="21" s="1"/>
  <c r="N114" i="21" s="1"/>
  <c r="L196" i="21"/>
  <c r="N142" i="23"/>
  <c r="N143" i="23" s="1"/>
  <c r="N155" i="23"/>
  <c r="N182" i="23"/>
  <c r="N189" i="23" s="1"/>
  <c r="N196" i="23" s="1"/>
  <c r="N41" i="12"/>
  <c r="N42" i="12" s="1"/>
  <c r="N47" i="12" s="1"/>
  <c r="N48" i="12" s="1"/>
  <c r="N52" i="12" s="1"/>
  <c r="N53" i="12" s="1"/>
  <c r="N61" i="12" s="1"/>
  <c r="N114" i="12" s="1"/>
  <c r="O34" i="12"/>
  <c r="N169" i="12"/>
  <c r="N172" i="12" s="1"/>
  <c r="H253" i="24"/>
  <c r="H17" i="24"/>
  <c r="H32" i="24"/>
  <c r="H83" i="24"/>
  <c r="H138" i="24"/>
  <c r="H83" i="23"/>
  <c r="H17" i="22"/>
  <c r="H32" i="22"/>
  <c r="H17" i="23"/>
  <c r="H138" i="23"/>
  <c r="H32" i="21"/>
  <c r="H32" i="23"/>
  <c r="H138" i="22"/>
  <c r="H253" i="22"/>
  <c r="H83" i="21"/>
  <c r="H17" i="12"/>
  <c r="H17" i="21"/>
  <c r="H138" i="12"/>
  <c r="H253" i="23"/>
  <c r="H253" i="21"/>
  <c r="H83" i="12"/>
  <c r="H138" i="21"/>
  <c r="H253" i="12"/>
  <c r="H83" i="22"/>
  <c r="H32" i="12"/>
  <c r="L200" i="22"/>
  <c r="N155" i="22"/>
  <c r="N142" i="22"/>
  <c r="N143" i="22" s="1"/>
  <c r="N182" i="22"/>
  <c r="N189" i="22" s="1"/>
  <c r="N196" i="22" s="1"/>
  <c r="N92" i="21"/>
  <c r="N93" i="21" s="1"/>
  <c r="N98" i="21" s="1"/>
  <c r="N99" i="21" s="1"/>
  <c r="N107" i="21" s="1"/>
  <c r="N186" i="21" s="1"/>
  <c r="N193" i="21" s="1"/>
  <c r="N170" i="21"/>
  <c r="N173" i="21" s="1"/>
  <c r="N102" i="21"/>
  <c r="N103" i="21" s="1"/>
  <c r="O85" i="21"/>
  <c r="H65" i="8"/>
  <c r="H67" i="8" s="1"/>
  <c r="M161" i="23"/>
  <c r="M163" i="23" s="1"/>
  <c r="L196" i="23"/>
  <c r="R68" i="8"/>
  <c r="H68" i="8" s="1"/>
  <c r="N185" i="12"/>
  <c r="N192" i="12" s="1"/>
  <c r="N197" i="12" s="1"/>
  <c r="L302" i="24"/>
  <c r="K163" i="21"/>
  <c r="K165" i="21" s="1"/>
  <c r="N147" i="24"/>
  <c r="N148" i="24" s="1"/>
  <c r="N152" i="24" s="1"/>
  <c r="N153" i="24" s="1"/>
  <c r="O140" i="24"/>
  <c r="L278" i="22"/>
  <c r="L282" i="22" s="1"/>
  <c r="N53" i="22"/>
  <c r="N61" i="22" s="1"/>
  <c r="N114" i="22" s="1"/>
  <c r="N277" i="21"/>
  <c r="N281" i="21" s="1"/>
  <c r="N271" i="21"/>
  <c r="N272" i="21" s="1"/>
  <c r="Q69" i="23"/>
  <c r="Q70" i="23" s="1"/>
  <c r="Q74" i="23" s="1"/>
  <c r="Q69" i="24"/>
  <c r="Q70" i="24" s="1"/>
  <c r="Q74" i="24" s="1"/>
  <c r="Q69" i="12"/>
  <c r="Q70" i="12" s="1"/>
  <c r="Q74" i="12" s="1"/>
  <c r="Q69" i="22"/>
  <c r="Q70" i="22" s="1"/>
  <c r="Q74" i="22" s="1"/>
  <c r="Q69" i="21"/>
  <c r="Q70" i="21" s="1"/>
  <c r="Q74" i="21" s="1"/>
  <c r="L196" i="12"/>
  <c r="L185" i="23"/>
  <c r="L192" i="23" s="1"/>
  <c r="L108" i="23"/>
  <c r="L157" i="22"/>
  <c r="L303" i="22"/>
  <c r="L316" i="22"/>
  <c r="K311" i="22"/>
  <c r="K321" i="22" s="1"/>
  <c r="K225" i="22"/>
  <c r="K226" i="22" s="1"/>
  <c r="L278" i="12"/>
  <c r="L282" i="12" s="1"/>
  <c r="M165" i="24"/>
  <c r="M166" i="24"/>
  <c r="K206" i="23"/>
  <c r="N185" i="22"/>
  <c r="N192" i="22" s="1"/>
  <c r="N197" i="22" s="1"/>
  <c r="L316" i="24"/>
  <c r="L303" i="24"/>
  <c r="L200" i="12"/>
  <c r="L202" i="12" s="1"/>
  <c r="L200" i="21"/>
  <c r="L202" i="21" s="1"/>
  <c r="L219" i="21" s="1"/>
  <c r="L221" i="21" s="1"/>
  <c r="L185" i="22"/>
  <c r="L192" i="22" s="1"/>
  <c r="L108" i="22"/>
  <c r="K225" i="23"/>
  <c r="K226" i="23" s="1"/>
  <c r="K311" i="23"/>
  <c r="K321" i="23" s="1"/>
  <c r="K225" i="24"/>
  <c r="K226" i="24" s="1"/>
  <c r="K311" i="24"/>
  <c r="K321" i="24" s="1"/>
  <c r="N102" i="24"/>
  <c r="N103" i="24" s="1"/>
  <c r="N92" i="24"/>
  <c r="N93" i="24" s="1"/>
  <c r="N98" i="24" s="1"/>
  <c r="N99" i="24" s="1"/>
  <c r="N107" i="24" s="1"/>
  <c r="N170" i="24"/>
  <c r="N173" i="24" s="1"/>
  <c r="N174" i="24" s="1"/>
  <c r="N176" i="24" s="1"/>
  <c r="N178" i="24" s="1"/>
  <c r="N32" i="20" s="1"/>
  <c r="O85" i="24"/>
  <c r="K21" i="20"/>
  <c r="N91" i="23"/>
  <c r="L53" i="23"/>
  <c r="N316" i="24"/>
  <c r="N303" i="24"/>
  <c r="N304" i="24" s="1"/>
  <c r="N317" i="24" s="1"/>
  <c r="L185" i="24"/>
  <c r="L192" i="24" s="1"/>
  <c r="L108" i="24"/>
  <c r="L202" i="22"/>
  <c r="L303" i="21"/>
  <c r="L316" i="21"/>
  <c r="O260" i="22"/>
  <c r="O244" i="22"/>
  <c r="O239" i="22"/>
  <c r="O241" i="22" s="1"/>
  <c r="K225" i="12"/>
  <c r="K226" i="12" s="1"/>
  <c r="K311" i="12"/>
  <c r="K321" i="12" s="1"/>
  <c r="K219" i="21"/>
  <c r="K221" i="21" s="1"/>
  <c r="L302" i="12"/>
  <c r="K33" i="20"/>
  <c r="H151" i="24"/>
  <c r="H97" i="24"/>
  <c r="H266" i="24"/>
  <c r="H151" i="22"/>
  <c r="H97" i="23"/>
  <c r="H266" i="22"/>
  <c r="H151" i="23"/>
  <c r="H46" i="23"/>
  <c r="H46" i="22"/>
  <c r="H97" i="12"/>
  <c r="H151" i="21"/>
  <c r="H58" i="8"/>
  <c r="H46" i="12"/>
  <c r="H46" i="24"/>
  <c r="H266" i="21"/>
  <c r="H97" i="21"/>
  <c r="H266" i="12"/>
  <c r="H151" i="12"/>
  <c r="H266" i="23"/>
  <c r="H97" i="22"/>
  <c r="H46" i="21"/>
  <c r="R236" i="24"/>
  <c r="R237" i="24" s="1"/>
  <c r="R240" i="24" s="1"/>
  <c r="R14" i="24"/>
  <c r="R15" i="24" s="1"/>
  <c r="R23" i="24" s="1"/>
  <c r="R125" i="24"/>
  <c r="R126" i="24" s="1"/>
  <c r="R129" i="24" s="1"/>
  <c r="R236" i="23"/>
  <c r="R237" i="23" s="1"/>
  <c r="R240" i="23" s="1"/>
  <c r="R125" i="21"/>
  <c r="R126" i="21" s="1"/>
  <c r="R129" i="21" s="1"/>
  <c r="R125" i="23"/>
  <c r="R126" i="23" s="1"/>
  <c r="R129" i="23" s="1"/>
  <c r="R125" i="22"/>
  <c r="R126" i="22" s="1"/>
  <c r="R129" i="22" s="1"/>
  <c r="R236" i="21"/>
  <c r="R237" i="21" s="1"/>
  <c r="R240" i="21" s="1"/>
  <c r="R125" i="12"/>
  <c r="R126" i="12" s="1"/>
  <c r="R129" i="12" s="1"/>
  <c r="R236" i="12"/>
  <c r="R237" i="12" s="1"/>
  <c r="R240" i="12" s="1"/>
  <c r="R236" i="22"/>
  <c r="R237" i="22" s="1"/>
  <c r="R240" i="22" s="1"/>
  <c r="R14" i="22"/>
  <c r="R15" i="22" s="1"/>
  <c r="R23" i="22" s="1"/>
  <c r="R14" i="12"/>
  <c r="R15" i="12" s="1"/>
  <c r="R23" i="12" s="1"/>
  <c r="R14" i="21"/>
  <c r="R15" i="21" s="1"/>
  <c r="R23" i="21" s="1"/>
  <c r="R14" i="23"/>
  <c r="R15" i="23" s="1"/>
  <c r="R23" i="23" s="1"/>
  <c r="L185" i="21"/>
  <c r="L192" i="21" s="1"/>
  <c r="L108" i="21"/>
  <c r="L53" i="12"/>
  <c r="L184" i="24" l="1"/>
  <c r="L191" i="24" s="1"/>
  <c r="N198" i="22"/>
  <c r="N214" i="22" s="1"/>
  <c r="N216" i="22" s="1"/>
  <c r="N174" i="22"/>
  <c r="N176" i="22" s="1"/>
  <c r="N178" i="22" s="1"/>
  <c r="N20" i="20" s="1"/>
  <c r="L159" i="23"/>
  <c r="L304" i="23"/>
  <c r="F69" i="8"/>
  <c r="F77" i="8" s="1"/>
  <c r="F78" i="8" s="1"/>
  <c r="F13" i="9" s="1"/>
  <c r="N174" i="12"/>
  <c r="N176" i="12" s="1"/>
  <c r="N178" i="12" s="1"/>
  <c r="N14" i="20" s="1"/>
  <c r="L304" i="24"/>
  <c r="L317" i="24" s="1"/>
  <c r="L304" i="22"/>
  <c r="L317" i="22" s="1"/>
  <c r="L304" i="21"/>
  <c r="L317" i="21" s="1"/>
  <c r="L219" i="23"/>
  <c r="L221" i="23" s="1"/>
  <c r="K312" i="22"/>
  <c r="K322" i="22" s="1"/>
  <c r="K312" i="12"/>
  <c r="K322" i="12" s="1"/>
  <c r="K312" i="24"/>
  <c r="K322" i="24" s="1"/>
  <c r="K312" i="23"/>
  <c r="K322" i="23" s="1"/>
  <c r="N278" i="21"/>
  <c r="N282" i="21" s="1"/>
  <c r="N170" i="23"/>
  <c r="N173" i="23" s="1"/>
  <c r="N174" i="23" s="1"/>
  <c r="N176" i="23" s="1"/>
  <c r="N178" i="23" s="1"/>
  <c r="N26" i="20" s="1"/>
  <c r="O85" i="23"/>
  <c r="N92" i="23"/>
  <c r="N93" i="23" s="1"/>
  <c r="N98" i="23" s="1"/>
  <c r="N99" i="23" s="1"/>
  <c r="N107" i="23" s="1"/>
  <c r="N186" i="23" s="1"/>
  <c r="N193" i="23" s="1"/>
  <c r="N102" i="23"/>
  <c r="N103" i="23" s="1"/>
  <c r="L219" i="12"/>
  <c r="L221" i="12" s="1"/>
  <c r="N278" i="12"/>
  <c r="N282" i="12" s="1"/>
  <c r="N186" i="24"/>
  <c r="N193" i="24" s="1"/>
  <c r="N108" i="24"/>
  <c r="L184" i="22"/>
  <c r="L191" i="22" s="1"/>
  <c r="L159" i="22"/>
  <c r="N201" i="12"/>
  <c r="O90" i="24"/>
  <c r="O73" i="24"/>
  <c r="O75" i="24" s="1"/>
  <c r="O78" i="24"/>
  <c r="N296" i="22"/>
  <c r="N298" i="22" s="1"/>
  <c r="N147" i="22"/>
  <c r="N148" i="22" s="1"/>
  <c r="N152" i="22" s="1"/>
  <c r="N153" i="22" s="1"/>
  <c r="O140" i="22"/>
  <c r="L187" i="24"/>
  <c r="L194" i="24" s="1"/>
  <c r="L160" i="24"/>
  <c r="L161" i="24" s="1"/>
  <c r="L115" i="24"/>
  <c r="N296" i="21"/>
  <c r="N298" i="21" s="1"/>
  <c r="M165" i="23"/>
  <c r="M166" i="23"/>
  <c r="P255" i="24"/>
  <c r="O262" i="24"/>
  <c r="O263" i="24" s="1"/>
  <c r="O267" i="24" s="1"/>
  <c r="O268" i="24" s="1"/>
  <c r="L204" i="24"/>
  <c r="L197" i="24"/>
  <c r="L198" i="24" s="1"/>
  <c r="K22" i="20"/>
  <c r="O27" i="12"/>
  <c r="O22" i="12"/>
  <c r="O24" i="12" s="1"/>
  <c r="O256" i="12"/>
  <c r="O258" i="12" s="1"/>
  <c r="O261" i="12"/>
  <c r="O245" i="12"/>
  <c r="O246" i="12" s="1"/>
  <c r="L197" i="23"/>
  <c r="L198" i="23" s="1"/>
  <c r="L219" i="24"/>
  <c r="L221" i="24" s="1"/>
  <c r="L204" i="23"/>
  <c r="O245" i="22"/>
  <c r="O246" i="22" s="1"/>
  <c r="O261" i="22"/>
  <c r="O256" i="22"/>
  <c r="O258" i="22" s="1"/>
  <c r="L317" i="23"/>
  <c r="N174" i="21"/>
  <c r="N176" i="21" s="1"/>
  <c r="N178" i="21" s="1"/>
  <c r="N8" i="20" s="1"/>
  <c r="O128" i="24"/>
  <c r="O130" i="24" s="1"/>
  <c r="O145" i="24"/>
  <c r="O133" i="24"/>
  <c r="L204" i="12"/>
  <c r="R3" i="20"/>
  <c r="R3" i="24"/>
  <c r="R3" i="9"/>
  <c r="R3" i="23"/>
  <c r="R3" i="22"/>
  <c r="R3" i="12"/>
  <c r="R3" i="21"/>
  <c r="R4" i="7"/>
  <c r="R3" i="16"/>
  <c r="R3" i="8"/>
  <c r="L160" i="12"/>
  <c r="L161" i="12" s="1"/>
  <c r="L115" i="12"/>
  <c r="L187" i="12"/>
  <c r="L194" i="12" s="1"/>
  <c r="L61" i="12"/>
  <c r="L114" i="12" s="1"/>
  <c r="L197" i="12"/>
  <c r="L198" i="12" s="1"/>
  <c r="L304" i="12"/>
  <c r="N224" i="24"/>
  <c r="N310" i="24"/>
  <c r="N320" i="24" s="1"/>
  <c r="N33" i="20" s="1"/>
  <c r="O22" i="23"/>
  <c r="O24" i="23" s="1"/>
  <c r="O27" i="23"/>
  <c r="O261" i="21"/>
  <c r="O256" i="21"/>
  <c r="O258" i="21" s="1"/>
  <c r="O245" i="21"/>
  <c r="O246" i="21" s="1"/>
  <c r="L204" i="21"/>
  <c r="N296" i="23"/>
  <c r="N298" i="23" s="1"/>
  <c r="O256" i="23"/>
  <c r="O258" i="23" s="1"/>
  <c r="O261" i="23"/>
  <c r="O245" i="23"/>
  <c r="O246" i="23" s="1"/>
  <c r="N183" i="21"/>
  <c r="N190" i="21" s="1"/>
  <c r="N156" i="21"/>
  <c r="N157" i="21" s="1"/>
  <c r="L219" i="22"/>
  <c r="L221" i="22" s="1"/>
  <c r="K28" i="20"/>
  <c r="O140" i="12"/>
  <c r="N147" i="12"/>
  <c r="N148" i="12" s="1"/>
  <c r="N152" i="12" s="1"/>
  <c r="N153" i="12" s="1"/>
  <c r="O276" i="24"/>
  <c r="O280" i="24" s="1"/>
  <c r="O270" i="24"/>
  <c r="L115" i="22"/>
  <c r="L187" i="22"/>
  <c r="L194" i="22" s="1"/>
  <c r="L160" i="22"/>
  <c r="N201" i="21"/>
  <c r="N310" i="22"/>
  <c r="N320" i="22" s="1"/>
  <c r="N21" i="20" s="1"/>
  <c r="N224" i="22"/>
  <c r="L160" i="23"/>
  <c r="L161" i="23" s="1"/>
  <c r="L115" i="23"/>
  <c r="L187" i="23"/>
  <c r="L194" i="23" s="1"/>
  <c r="N185" i="23"/>
  <c r="N192" i="23" s="1"/>
  <c r="N197" i="23" s="1"/>
  <c r="N198" i="23" s="1"/>
  <c r="N214" i="23" s="1"/>
  <c r="N216" i="23" s="1"/>
  <c r="N201" i="22"/>
  <c r="O78" i="21"/>
  <c r="O90" i="21"/>
  <c r="O73" i="21"/>
  <c r="O75" i="21" s="1"/>
  <c r="N147" i="23"/>
  <c r="N148" i="23" s="1"/>
  <c r="N152" i="23" s="1"/>
  <c r="N153" i="23" s="1"/>
  <c r="O140" i="23"/>
  <c r="O22" i="24"/>
  <c r="O24" i="24" s="1"/>
  <c r="O27" i="24"/>
  <c r="L61" i="23"/>
  <c r="L114" i="23" s="1"/>
  <c r="N108" i="12"/>
  <c r="N198" i="12"/>
  <c r="N214" i="12" s="1"/>
  <c r="N216" i="12" s="1"/>
  <c r="N156" i="24"/>
  <c r="N157" i="24" s="1"/>
  <c r="N183" i="24"/>
  <c r="N190" i="24" s="1"/>
  <c r="N296" i="12"/>
  <c r="N298" i="12" s="1"/>
  <c r="L115" i="21"/>
  <c r="L187" i="21"/>
  <c r="L194" i="21" s="1"/>
  <c r="L160" i="21"/>
  <c r="L161" i="21" s="1"/>
  <c r="N108" i="21"/>
  <c r="O90" i="12"/>
  <c r="O78" i="12"/>
  <c r="O73" i="12"/>
  <c r="O75" i="12" s="1"/>
  <c r="O22" i="22"/>
  <c r="O24" i="22" s="1"/>
  <c r="O27" i="22"/>
  <c r="O145" i="21"/>
  <c r="O133" i="21"/>
  <c r="O128" i="21"/>
  <c r="O130" i="21" s="1"/>
  <c r="K16" i="20"/>
  <c r="O22" i="21"/>
  <c r="O24" i="21" s="1"/>
  <c r="O27" i="21"/>
  <c r="L197" i="22"/>
  <c r="L198" i="22" s="1"/>
  <c r="N108" i="22"/>
  <c r="O90" i="22"/>
  <c r="O78" i="22"/>
  <c r="O73" i="22"/>
  <c r="O75" i="22" s="1"/>
  <c r="L311" i="21"/>
  <c r="L321" i="21" s="1"/>
  <c r="L10" i="20" s="1"/>
  <c r="L225" i="21"/>
  <c r="K34" i="20"/>
  <c r="L197" i="21"/>
  <c r="L198" i="21" s="1"/>
  <c r="K311" i="21"/>
  <c r="K321" i="21" s="1"/>
  <c r="K225" i="21"/>
  <c r="K226" i="21" s="1"/>
  <c r="H177" i="24"/>
  <c r="H177" i="23"/>
  <c r="H177" i="22"/>
  <c r="H177" i="12"/>
  <c r="H177" i="21"/>
  <c r="N224" i="21"/>
  <c r="N310" i="21"/>
  <c r="N320" i="21" s="1"/>
  <c r="N9" i="20" s="1"/>
  <c r="L161" i="22" l="1"/>
  <c r="O270" i="12"/>
  <c r="O276" i="12"/>
  <c r="O280" i="12" s="1"/>
  <c r="O276" i="23"/>
  <c r="O280" i="23" s="1"/>
  <c r="O270" i="23"/>
  <c r="O39" i="23"/>
  <c r="L204" i="22"/>
  <c r="N310" i="12"/>
  <c r="N320" i="12" s="1"/>
  <c r="N15" i="20" s="1"/>
  <c r="N224" i="12"/>
  <c r="O35" i="23"/>
  <c r="O28" i="23"/>
  <c r="O29" i="23" s="1"/>
  <c r="O40" i="23"/>
  <c r="N183" i="22"/>
  <c r="N190" i="22" s="1"/>
  <c r="N156" i="22"/>
  <c r="N157" i="22" s="1"/>
  <c r="O290" i="24"/>
  <c r="O292" i="24" s="1"/>
  <c r="O262" i="23"/>
  <c r="O263" i="23" s="1"/>
  <c r="O267" i="23" s="1"/>
  <c r="O268" i="23" s="1"/>
  <c r="P255" i="23"/>
  <c r="N187" i="12"/>
  <c r="N194" i="12" s="1"/>
  <c r="N205" i="12" s="1"/>
  <c r="N115" i="12"/>
  <c r="N116" i="12" s="1"/>
  <c r="N160" i="12"/>
  <c r="O262" i="22"/>
  <c r="O263" i="22" s="1"/>
  <c r="O267" i="22" s="1"/>
  <c r="O268" i="22" s="1"/>
  <c r="P255" i="22"/>
  <c r="O270" i="22"/>
  <c r="O276" i="22"/>
  <c r="O280" i="22" s="1"/>
  <c r="N201" i="23"/>
  <c r="L214" i="22"/>
  <c r="L216" i="22" s="1"/>
  <c r="O39" i="22"/>
  <c r="L163" i="21"/>
  <c r="L165" i="21" s="1"/>
  <c r="L317" i="12"/>
  <c r="O39" i="12"/>
  <c r="K35" i="20"/>
  <c r="O40" i="22"/>
  <c r="O35" i="22"/>
  <c r="O28" i="22"/>
  <c r="O29" i="22" s="1"/>
  <c r="L205" i="21"/>
  <c r="L206" i="21" s="1"/>
  <c r="O79" i="24"/>
  <c r="O80" i="24" s="1"/>
  <c r="O86" i="24"/>
  <c r="L311" i="12"/>
  <c r="L321" i="12" s="1"/>
  <c r="L225" i="12"/>
  <c r="O39" i="21"/>
  <c r="O39" i="24"/>
  <c r="O146" i="24"/>
  <c r="O134" i="24"/>
  <c r="O135" i="24" s="1"/>
  <c r="O141" i="24"/>
  <c r="N316" i="21"/>
  <c r="N303" i="21"/>
  <c r="N304" i="21" s="1"/>
  <c r="K17" i="20"/>
  <c r="L214" i="21"/>
  <c r="L216" i="21" s="1"/>
  <c r="L205" i="23"/>
  <c r="L206" i="23" s="1"/>
  <c r="O134" i="21"/>
  <c r="O146" i="21"/>
  <c r="O141" i="21"/>
  <c r="N160" i="21"/>
  <c r="N115" i="21"/>
  <c r="N116" i="21" s="1"/>
  <c r="N187" i="21"/>
  <c r="N194" i="21" s="1"/>
  <c r="N205" i="21" s="1"/>
  <c r="O133" i="23"/>
  <c r="O128" i="23"/>
  <c r="O130" i="23" s="1"/>
  <c r="O145" i="23"/>
  <c r="L205" i="12"/>
  <c r="L206" i="12" s="1"/>
  <c r="N160" i="24"/>
  <c r="N115" i="24"/>
  <c r="N116" i="24" s="1"/>
  <c r="N187" i="24"/>
  <c r="N194" i="24" s="1"/>
  <c r="N205" i="24" s="1"/>
  <c r="O135" i="21"/>
  <c r="L163" i="23"/>
  <c r="L165" i="23" s="1"/>
  <c r="P255" i="12"/>
  <c r="O262" i="12"/>
  <c r="O263" i="12" s="1"/>
  <c r="O267" i="12" s="1"/>
  <c r="O268" i="12" s="1"/>
  <c r="N201" i="24"/>
  <c r="N183" i="12"/>
  <c r="N190" i="12" s="1"/>
  <c r="N156" i="12"/>
  <c r="N157" i="12" s="1"/>
  <c r="L163" i="12"/>
  <c r="L165" i="12" s="1"/>
  <c r="P244" i="24"/>
  <c r="P260" i="24"/>
  <c r="P239" i="24"/>
  <c r="P241" i="24" s="1"/>
  <c r="K29" i="20"/>
  <c r="N303" i="23"/>
  <c r="N304" i="23" s="1"/>
  <c r="N316" i="23"/>
  <c r="O35" i="12"/>
  <c r="O28" i="12"/>
  <c r="O29" i="12" s="1"/>
  <c r="O40" i="12"/>
  <c r="O79" i="22"/>
  <c r="O80" i="22" s="1"/>
  <c r="O86" i="22"/>
  <c r="O28" i="21"/>
  <c r="O29" i="21" s="1"/>
  <c r="O35" i="21"/>
  <c r="O40" i="21"/>
  <c r="O28" i="24"/>
  <c r="O29" i="24" s="1"/>
  <c r="O35" i="24"/>
  <c r="O40" i="24"/>
  <c r="O262" i="21"/>
  <c r="O263" i="21" s="1"/>
  <c r="O267" i="21" s="1"/>
  <c r="O268" i="21" s="1"/>
  <c r="P255" i="21"/>
  <c r="L214" i="12"/>
  <c r="L216" i="12" s="1"/>
  <c r="N303" i="12"/>
  <c r="N304" i="12" s="1"/>
  <c r="N317" i="12" s="1"/>
  <c r="N316" i="12"/>
  <c r="N108" i="23"/>
  <c r="L163" i="22"/>
  <c r="L165" i="22" s="1"/>
  <c r="L311" i="22"/>
  <c r="L321" i="22" s="1"/>
  <c r="L225" i="22"/>
  <c r="O276" i="21"/>
  <c r="O280" i="21" s="1"/>
  <c r="O270" i="21"/>
  <c r="L225" i="24"/>
  <c r="L311" i="24"/>
  <c r="L321" i="24" s="1"/>
  <c r="L214" i="24"/>
  <c r="L216" i="24" s="1"/>
  <c r="O78" i="23"/>
  <c r="O73" i="23"/>
  <c r="O75" i="23" s="1"/>
  <c r="O90" i="23"/>
  <c r="K23" i="20"/>
  <c r="K10" i="20"/>
  <c r="N200" i="24"/>
  <c r="N310" i="23"/>
  <c r="N320" i="23" s="1"/>
  <c r="N27" i="20" s="1"/>
  <c r="N224" i="23"/>
  <c r="L205" i="22"/>
  <c r="N184" i="21"/>
  <c r="N191" i="21" s="1"/>
  <c r="N159" i="21"/>
  <c r="L163" i="24"/>
  <c r="L165" i="24" s="1"/>
  <c r="O145" i="22"/>
  <c r="O133" i="22"/>
  <c r="O128" i="22"/>
  <c r="O130" i="22" s="1"/>
  <c r="O271" i="24"/>
  <c r="O272" i="24" s="1"/>
  <c r="O277" i="24"/>
  <c r="O281" i="24" s="1"/>
  <c r="N156" i="23"/>
  <c r="N157" i="23" s="1"/>
  <c r="N183" i="23"/>
  <c r="N190" i="23" s="1"/>
  <c r="N316" i="22"/>
  <c r="N303" i="22"/>
  <c r="N304" i="22" s="1"/>
  <c r="O79" i="21"/>
  <c r="O80" i="21" s="1"/>
  <c r="O86" i="21"/>
  <c r="O133" i="12"/>
  <c r="O145" i="12"/>
  <c r="O128" i="12"/>
  <c r="O130" i="12" s="1"/>
  <c r="O86" i="12"/>
  <c r="O79" i="12"/>
  <c r="O80" i="12" s="1"/>
  <c r="K312" i="21"/>
  <c r="K322" i="21" s="1"/>
  <c r="N187" i="22"/>
  <c r="N194" i="22" s="1"/>
  <c r="N205" i="22" s="1"/>
  <c r="N160" i="22"/>
  <c r="N115" i="22"/>
  <c r="N116" i="22" s="1"/>
  <c r="N184" i="24"/>
  <c r="N191" i="24" s="1"/>
  <c r="N159" i="24"/>
  <c r="N200" i="21"/>
  <c r="N202" i="21" s="1"/>
  <c r="L214" i="23"/>
  <c r="L216" i="23" s="1"/>
  <c r="L205" i="24"/>
  <c r="L206" i="24" s="1"/>
  <c r="L311" i="23"/>
  <c r="L321" i="23" s="1"/>
  <c r="L225" i="23"/>
  <c r="O36" i="21" l="1"/>
  <c r="O51" i="21"/>
  <c r="O51" i="12"/>
  <c r="O36" i="12"/>
  <c r="O37" i="12" s="1"/>
  <c r="N219" i="21"/>
  <c r="N221" i="21" s="1"/>
  <c r="O106" i="21"/>
  <c r="O87" i="21"/>
  <c r="O87" i="12"/>
  <c r="O88" i="12" s="1"/>
  <c r="O106" i="12"/>
  <c r="O278" i="24"/>
  <c r="O282" i="24" s="1"/>
  <c r="O182" i="24"/>
  <c r="O189" i="24" s="1"/>
  <c r="O155" i="24"/>
  <c r="O142" i="24"/>
  <c r="O51" i="24"/>
  <c r="O36" i="24"/>
  <c r="O37" i="24" s="1"/>
  <c r="O271" i="23"/>
  <c r="O272" i="23" s="1"/>
  <c r="O277" i="23"/>
  <c r="O281" i="23" s="1"/>
  <c r="O91" i="12"/>
  <c r="O106" i="22"/>
  <c r="O87" i="22"/>
  <c r="O88" i="22" s="1"/>
  <c r="P256" i="24"/>
  <c r="P258" i="24" s="1"/>
  <c r="P261" i="24"/>
  <c r="P245" i="24"/>
  <c r="P246" i="24" s="1"/>
  <c r="O141" i="12"/>
  <c r="O134" i="12"/>
  <c r="O135" i="12" s="1"/>
  <c r="O146" i="12"/>
  <c r="N317" i="21"/>
  <c r="L22" i="20"/>
  <c r="O91" i="24"/>
  <c r="N204" i="24"/>
  <c r="N206" i="24" s="1"/>
  <c r="O91" i="21"/>
  <c r="O88" i="21"/>
  <c r="O146" i="22"/>
  <c r="O134" i="22"/>
  <c r="O135" i="22" s="1"/>
  <c r="O141" i="22"/>
  <c r="O271" i="21"/>
  <c r="O272" i="21" s="1"/>
  <c r="O277" i="21"/>
  <c r="O281" i="21" s="1"/>
  <c r="N164" i="24"/>
  <c r="O143" i="24"/>
  <c r="N184" i="22"/>
  <c r="N191" i="22" s="1"/>
  <c r="N159" i="22"/>
  <c r="N161" i="22" s="1"/>
  <c r="N164" i="22"/>
  <c r="N184" i="12"/>
  <c r="N191" i="12" s="1"/>
  <c r="N159" i="12"/>
  <c r="N161" i="12" s="1"/>
  <c r="N161" i="24"/>
  <c r="O290" i="22"/>
  <c r="O292" i="22" s="1"/>
  <c r="N200" i="22"/>
  <c r="N202" i="22" s="1"/>
  <c r="N115" i="23"/>
  <c r="N116" i="23" s="1"/>
  <c r="N187" i="23"/>
  <c r="N194" i="23" s="1"/>
  <c r="N160" i="23"/>
  <c r="N200" i="12"/>
  <c r="N202" i="12" s="1"/>
  <c r="O290" i="23"/>
  <c r="O292" i="23" s="1"/>
  <c r="L224" i="23"/>
  <c r="L226" i="23" s="1"/>
  <c r="L310" i="23"/>
  <c r="L320" i="23" s="1"/>
  <c r="N184" i="23"/>
  <c r="N191" i="23" s="1"/>
  <c r="N159" i="23"/>
  <c r="P239" i="12"/>
  <c r="P241" i="12" s="1"/>
  <c r="P260" i="12"/>
  <c r="P244" i="12"/>
  <c r="O296" i="24"/>
  <c r="O298" i="24" s="1"/>
  <c r="O290" i="21"/>
  <c r="O292" i="21" s="1"/>
  <c r="O91" i="22"/>
  <c r="O36" i="22"/>
  <c r="O37" i="22" s="1"/>
  <c r="O51" i="22"/>
  <c r="N164" i="21"/>
  <c r="L206" i="22"/>
  <c r="O142" i="21"/>
  <c r="O143" i="21" s="1"/>
  <c r="O155" i="21"/>
  <c r="O182" i="21"/>
  <c r="O189" i="21" s="1"/>
  <c r="L16" i="20"/>
  <c r="O106" i="24"/>
  <c r="O87" i="24"/>
  <c r="O88" i="24" s="1"/>
  <c r="O36" i="23"/>
  <c r="O37" i="23" s="1"/>
  <c r="O51" i="23"/>
  <c r="O79" i="23"/>
  <c r="O80" i="23" s="1"/>
  <c r="O86" i="23"/>
  <c r="P239" i="21"/>
  <c r="P241" i="21" s="1"/>
  <c r="P260" i="21"/>
  <c r="P244" i="21"/>
  <c r="O302" i="24"/>
  <c r="L28" i="20"/>
  <c r="N317" i="22"/>
  <c r="L224" i="24"/>
  <c r="L226" i="24" s="1"/>
  <c r="L310" i="24"/>
  <c r="L320" i="24" s="1"/>
  <c r="N317" i="23"/>
  <c r="P239" i="22"/>
  <c r="P241" i="22" s="1"/>
  <c r="P260" i="22"/>
  <c r="P244" i="22"/>
  <c r="O290" i="12"/>
  <c r="O292" i="12" s="1"/>
  <c r="O277" i="22"/>
  <c r="O281" i="22" s="1"/>
  <c r="O271" i="22"/>
  <c r="O272" i="22" s="1"/>
  <c r="K11" i="20"/>
  <c r="L34" i="20"/>
  <c r="N202" i="24"/>
  <c r="L224" i="21"/>
  <c r="L226" i="21" s="1"/>
  <c r="L310" i="21"/>
  <c r="L320" i="21" s="1"/>
  <c r="N204" i="21"/>
  <c r="N206" i="21" s="1"/>
  <c r="P244" i="23"/>
  <c r="P239" i="23"/>
  <c r="P241" i="23" s="1"/>
  <c r="P260" i="23"/>
  <c r="L310" i="12"/>
  <c r="L320" i="12" s="1"/>
  <c r="L224" i="12"/>
  <c r="L226" i="12" s="1"/>
  <c r="N161" i="21"/>
  <c r="L310" i="22"/>
  <c r="L320" i="22" s="1"/>
  <c r="L224" i="22"/>
  <c r="L226" i="22" s="1"/>
  <c r="N200" i="23"/>
  <c r="N202" i="23" s="1"/>
  <c r="O37" i="21"/>
  <c r="O271" i="12"/>
  <c r="O272" i="12" s="1"/>
  <c r="O277" i="12"/>
  <c r="O281" i="12" s="1"/>
  <c r="O134" i="23"/>
  <c r="O135" i="23" s="1"/>
  <c r="O141" i="23"/>
  <c r="O146" i="23"/>
  <c r="N164" i="12"/>
  <c r="O155" i="23" l="1"/>
  <c r="O182" i="23"/>
  <c r="O189" i="23" s="1"/>
  <c r="O142" i="23"/>
  <c r="O143" i="23" s="1"/>
  <c r="N163" i="12"/>
  <c r="N219" i="23"/>
  <c r="N221" i="23" s="1"/>
  <c r="N163" i="22"/>
  <c r="P140" i="21"/>
  <c r="O147" i="21"/>
  <c r="O148" i="21" s="1"/>
  <c r="O152" i="21" s="1"/>
  <c r="O153" i="21" s="1"/>
  <c r="O87" i="23"/>
  <c r="O88" i="23" s="1"/>
  <c r="O106" i="23"/>
  <c r="O41" i="22"/>
  <c r="O42" i="22" s="1"/>
  <c r="O47" i="22" s="1"/>
  <c r="O48" i="22" s="1"/>
  <c r="O52" i="22" s="1"/>
  <c r="O53" i="22" s="1"/>
  <c r="P34" i="22"/>
  <c r="O169" i="22"/>
  <c r="O172" i="22" s="1"/>
  <c r="O278" i="23"/>
  <c r="O282" i="23" s="1"/>
  <c r="O142" i="12"/>
  <c r="O143" i="12" s="1"/>
  <c r="O155" i="12"/>
  <c r="O182" i="12"/>
  <c r="O189" i="12" s="1"/>
  <c r="O92" i="22"/>
  <c r="O93" i="22" s="1"/>
  <c r="O98" i="22" s="1"/>
  <c r="O99" i="22" s="1"/>
  <c r="O107" i="22" s="1"/>
  <c r="O186" i="22" s="1"/>
  <c r="O193" i="22" s="1"/>
  <c r="O102" i="22"/>
  <c r="O103" i="22" s="1"/>
  <c r="O170" i="22"/>
  <c r="O173" i="22" s="1"/>
  <c r="P85" i="22"/>
  <c r="O278" i="22"/>
  <c r="O282" i="22" s="1"/>
  <c r="O185" i="22"/>
  <c r="O192" i="22" s="1"/>
  <c r="O102" i="12"/>
  <c r="O103" i="12" s="1"/>
  <c r="O92" i="12"/>
  <c r="O93" i="12" s="1"/>
  <c r="O98" i="12" s="1"/>
  <c r="O99" i="12" s="1"/>
  <c r="O107" i="12" s="1"/>
  <c r="O170" i="12"/>
  <c r="O173" i="12" s="1"/>
  <c r="P85" i="12"/>
  <c r="O196" i="21"/>
  <c r="N219" i="12"/>
  <c r="N221" i="12" s="1"/>
  <c r="N163" i="24"/>
  <c r="P140" i="24"/>
  <c r="O147" i="24"/>
  <c r="O148" i="24" s="1"/>
  <c r="O152" i="24" s="1"/>
  <c r="O153" i="24" s="1"/>
  <c r="O302" i="12"/>
  <c r="O278" i="21"/>
  <c r="O282" i="21" s="1"/>
  <c r="N161" i="23"/>
  <c r="O185" i="21"/>
  <c r="O192" i="21" s="1"/>
  <c r="N205" i="23"/>
  <c r="P34" i="12"/>
  <c r="O41" i="12"/>
  <c r="O42" i="12" s="1"/>
  <c r="O47" i="12" s="1"/>
  <c r="O48" i="12" s="1"/>
  <c r="O52" i="12" s="1"/>
  <c r="O53" i="12" s="1"/>
  <c r="O169" i="12"/>
  <c r="O172" i="12" s="1"/>
  <c r="O92" i="24"/>
  <c r="O93" i="24" s="1"/>
  <c r="O98" i="24" s="1"/>
  <c r="O99" i="24" s="1"/>
  <c r="O107" i="24" s="1"/>
  <c r="O170" i="24"/>
  <c r="O173" i="24" s="1"/>
  <c r="P85" i="24"/>
  <c r="O102" i="24"/>
  <c r="O103" i="24" s="1"/>
  <c r="O278" i="12"/>
  <c r="O282" i="12" s="1"/>
  <c r="L27" i="20"/>
  <c r="P256" i="22"/>
  <c r="P258" i="22" s="1"/>
  <c r="P261" i="22"/>
  <c r="P245" i="22"/>
  <c r="P246" i="22" s="1"/>
  <c r="L312" i="23"/>
  <c r="L322" i="23" s="1"/>
  <c r="O182" i="22"/>
  <c r="O189" i="22" s="1"/>
  <c r="O155" i="22"/>
  <c r="O142" i="22"/>
  <c r="O143" i="22" s="1"/>
  <c r="L15" i="20"/>
  <c r="L9" i="20"/>
  <c r="O303" i="24"/>
  <c r="O304" i="24" s="1"/>
  <c r="O316" i="24"/>
  <c r="P261" i="23"/>
  <c r="P245" i="23"/>
  <c r="P246" i="23" s="1"/>
  <c r="P256" i="23"/>
  <c r="P258" i="23" s="1"/>
  <c r="N219" i="24"/>
  <c r="N221" i="24" s="1"/>
  <c r="P276" i="24"/>
  <c r="P280" i="24" s="1"/>
  <c r="P270" i="24"/>
  <c r="N219" i="22"/>
  <c r="N221" i="22" s="1"/>
  <c r="N204" i="22"/>
  <c r="N206" i="22" s="1"/>
  <c r="O170" i="21"/>
  <c r="O173" i="21" s="1"/>
  <c r="P85" i="21"/>
  <c r="O102" i="21"/>
  <c r="O103" i="21" s="1"/>
  <c r="O92" i="21"/>
  <c r="O93" i="21" s="1"/>
  <c r="O98" i="21" s="1"/>
  <c r="O99" i="21" s="1"/>
  <c r="O107" i="21" s="1"/>
  <c r="O186" i="21" s="1"/>
  <c r="O193" i="21" s="1"/>
  <c r="O185" i="12"/>
  <c r="O192" i="12" s="1"/>
  <c r="O169" i="24"/>
  <c r="O172" i="24" s="1"/>
  <c r="O41" i="24"/>
  <c r="O42" i="24" s="1"/>
  <c r="O47" i="24" s="1"/>
  <c r="O48" i="24" s="1"/>
  <c r="O52" i="24" s="1"/>
  <c r="P34" i="24"/>
  <c r="P245" i="12"/>
  <c r="P246" i="12" s="1"/>
  <c r="P261" i="12"/>
  <c r="P256" i="12"/>
  <c r="P258" i="12" s="1"/>
  <c r="O302" i="22"/>
  <c r="L312" i="22"/>
  <c r="L322" i="22" s="1"/>
  <c r="L33" i="20"/>
  <c r="O296" i="23"/>
  <c r="O298" i="23" s="1"/>
  <c r="L21" i="20"/>
  <c r="L312" i="24"/>
  <c r="L322" i="24" s="1"/>
  <c r="O91" i="23"/>
  <c r="N204" i="23"/>
  <c r="N163" i="21"/>
  <c r="O302" i="21"/>
  <c r="N164" i="23"/>
  <c r="O296" i="21"/>
  <c r="O298" i="21" s="1"/>
  <c r="N225" i="21"/>
  <c r="N226" i="21" s="1"/>
  <c r="N312" i="21" s="1"/>
  <c r="N322" i="21" s="1"/>
  <c r="N11" i="20" s="1"/>
  <c r="N311" i="21"/>
  <c r="N321" i="21" s="1"/>
  <c r="L312" i="12"/>
  <c r="L322" i="12" s="1"/>
  <c r="O41" i="23"/>
  <c r="O42" i="23" s="1"/>
  <c r="O47" i="23" s="1"/>
  <c r="O48" i="23" s="1"/>
  <c r="O52" i="23" s="1"/>
  <c r="O53" i="23" s="1"/>
  <c r="O169" i="23"/>
  <c r="O172" i="23" s="1"/>
  <c r="P34" i="23"/>
  <c r="O296" i="12"/>
  <c r="O298" i="12" s="1"/>
  <c r="L312" i="21"/>
  <c r="L322" i="21" s="1"/>
  <c r="O296" i="22"/>
  <c r="O298" i="22" s="1"/>
  <c r="O302" i="23"/>
  <c r="O196" i="24"/>
  <c r="O41" i="21"/>
  <c r="O42" i="21" s="1"/>
  <c r="O47" i="21" s="1"/>
  <c r="O48" i="21" s="1"/>
  <c r="O52" i="21" s="1"/>
  <c r="O53" i="21" s="1"/>
  <c r="O169" i="21"/>
  <c r="O172" i="21" s="1"/>
  <c r="P34" i="21"/>
  <c r="O185" i="24"/>
  <c r="O192" i="24" s="1"/>
  <c r="P256" i="21"/>
  <c r="P258" i="21" s="1"/>
  <c r="P245" i="21"/>
  <c r="P246" i="21" s="1"/>
  <c r="P261" i="21"/>
  <c r="N204" i="12"/>
  <c r="N206" i="12" s="1"/>
  <c r="O53" i="24"/>
  <c r="P262" i="24"/>
  <c r="P263" i="24" s="1"/>
  <c r="P267" i="24" s="1"/>
  <c r="P268" i="24" s="1"/>
  <c r="Q255" i="24"/>
  <c r="O174" i="24" l="1"/>
  <c r="O176" i="24" s="1"/>
  <c r="O178" i="24" s="1"/>
  <c r="O32" i="20" s="1"/>
  <c r="O108" i="22"/>
  <c r="O317" i="24"/>
  <c r="P270" i="21"/>
  <c r="P276" i="21"/>
  <c r="P280" i="21" s="1"/>
  <c r="P290" i="21" s="1"/>
  <c r="P292" i="21" s="1"/>
  <c r="O186" i="24"/>
  <c r="O193" i="24" s="1"/>
  <c r="O108" i="24"/>
  <c r="O61" i="22"/>
  <c r="O114" i="22" s="1"/>
  <c r="O61" i="12"/>
  <c r="O114" i="12" s="1"/>
  <c r="O61" i="21"/>
  <c r="O114" i="21" s="1"/>
  <c r="P276" i="22"/>
  <c r="P280" i="22" s="1"/>
  <c r="P270" i="22"/>
  <c r="O186" i="12"/>
  <c r="O193" i="12" s="1"/>
  <c r="O108" i="12"/>
  <c r="O147" i="12"/>
  <c r="O148" i="12" s="1"/>
  <c r="O152" i="12" s="1"/>
  <c r="O153" i="12" s="1"/>
  <c r="P140" i="12"/>
  <c r="P133" i="21"/>
  <c r="P145" i="21"/>
  <c r="P128" i="21"/>
  <c r="P130" i="21" s="1"/>
  <c r="N166" i="21"/>
  <c r="N165" i="21"/>
  <c r="N225" i="22"/>
  <c r="N226" i="22" s="1"/>
  <c r="N311" i="22"/>
  <c r="N321" i="22" s="1"/>
  <c r="O183" i="24"/>
  <c r="O190" i="24" s="1"/>
  <c r="O156" i="24"/>
  <c r="O157" i="24" s="1"/>
  <c r="P270" i="12"/>
  <c r="P276" i="12"/>
  <c r="P280" i="12" s="1"/>
  <c r="P290" i="12" s="1"/>
  <c r="P292" i="12" s="1"/>
  <c r="L23" i="20"/>
  <c r="Q255" i="22"/>
  <c r="P262" i="22"/>
  <c r="P263" i="22" s="1"/>
  <c r="P267" i="22" s="1"/>
  <c r="P268" i="22" s="1"/>
  <c r="P27" i="12"/>
  <c r="P22" i="12"/>
  <c r="P24" i="12" s="1"/>
  <c r="N166" i="24"/>
  <c r="N165" i="24"/>
  <c r="Q255" i="21"/>
  <c r="P262" i="21"/>
  <c r="P263" i="21" s="1"/>
  <c r="P267" i="21" s="1"/>
  <c r="P268" i="21" s="1"/>
  <c r="N225" i="24"/>
  <c r="N226" i="24" s="1"/>
  <c r="N311" i="24"/>
  <c r="N321" i="24" s="1"/>
  <c r="N311" i="12"/>
  <c r="N321" i="12" s="1"/>
  <c r="N225" i="12"/>
  <c r="N226" i="12" s="1"/>
  <c r="P262" i="12"/>
  <c r="P263" i="12" s="1"/>
  <c r="P267" i="12" s="1"/>
  <c r="P268" i="12" s="1"/>
  <c r="Q255" i="12"/>
  <c r="O174" i="21"/>
  <c r="O176" i="21" s="1"/>
  <c r="O178" i="21" s="1"/>
  <c r="O8" i="20" s="1"/>
  <c r="O108" i="21"/>
  <c r="P78" i="22"/>
  <c r="P90" i="22"/>
  <c r="P73" i="22"/>
  <c r="P75" i="22" s="1"/>
  <c r="Q239" i="24"/>
  <c r="Q241" i="24" s="1"/>
  <c r="Q260" i="24"/>
  <c r="Q244" i="24"/>
  <c r="O147" i="23"/>
  <c r="O148" i="23" s="1"/>
  <c r="O152" i="23" s="1"/>
  <c r="O153" i="23" s="1"/>
  <c r="P140" i="23"/>
  <c r="N163" i="23"/>
  <c r="O174" i="22"/>
  <c r="O176" i="22" s="1"/>
  <c r="O178" i="22" s="1"/>
  <c r="O20" i="20" s="1"/>
  <c r="O185" i="23"/>
  <c r="O192" i="23" s="1"/>
  <c r="P22" i="21"/>
  <c r="P24" i="21" s="1"/>
  <c r="P27" i="21"/>
  <c r="L11" i="20"/>
  <c r="P27" i="24"/>
  <c r="P22" i="24"/>
  <c r="P24" i="24" s="1"/>
  <c r="P270" i="23"/>
  <c r="P276" i="23"/>
  <c r="P280" i="23" s="1"/>
  <c r="P290" i="23" s="1"/>
  <c r="P292" i="23" s="1"/>
  <c r="O196" i="12"/>
  <c r="O61" i="24"/>
  <c r="O114" i="24" s="1"/>
  <c r="L29" i="20"/>
  <c r="O316" i="12"/>
  <c r="O303" i="12"/>
  <c r="O304" i="12" s="1"/>
  <c r="O187" i="22"/>
  <c r="O194" i="22" s="1"/>
  <c r="O115" i="22"/>
  <c r="O160" i="22"/>
  <c r="P145" i="24"/>
  <c r="P128" i="24"/>
  <c r="P130" i="24" s="1"/>
  <c r="P133" i="24"/>
  <c r="O197" i="22"/>
  <c r="O201" i="22"/>
  <c r="O316" i="21"/>
  <c r="O303" i="21"/>
  <c r="O304" i="21" s="1"/>
  <c r="P85" i="23"/>
  <c r="O102" i="23"/>
  <c r="O103" i="23" s="1"/>
  <c r="O92" i="23"/>
  <c r="O93" i="23" s="1"/>
  <c r="O98" i="23" s="1"/>
  <c r="O99" i="23" s="1"/>
  <c r="O107" i="23" s="1"/>
  <c r="O186" i="23" s="1"/>
  <c r="O193" i="23" s="1"/>
  <c r="O170" i="23"/>
  <c r="O173" i="23" s="1"/>
  <c r="O174" i="23" s="1"/>
  <c r="O176" i="23" s="1"/>
  <c r="O178" i="23" s="1"/>
  <c r="O26" i="20" s="1"/>
  <c r="O201" i="21"/>
  <c r="P290" i="24"/>
  <c r="P292" i="24" s="1"/>
  <c r="N225" i="23"/>
  <c r="N226" i="23" s="1"/>
  <c r="N311" i="23"/>
  <c r="N321" i="23" s="1"/>
  <c r="N206" i="23"/>
  <c r="L35" i="20"/>
  <c r="P78" i="21"/>
  <c r="P73" i="21"/>
  <c r="P75" i="21" s="1"/>
  <c r="P90" i="21"/>
  <c r="O197" i="21"/>
  <c r="O198" i="21" s="1"/>
  <c r="P27" i="22"/>
  <c r="P22" i="22"/>
  <c r="P24" i="22" s="1"/>
  <c r="L17" i="20"/>
  <c r="P262" i="23"/>
  <c r="P263" i="23" s="1"/>
  <c r="P267" i="23" s="1"/>
  <c r="P268" i="23" s="1"/>
  <c r="Q255" i="23"/>
  <c r="N165" i="12"/>
  <c r="N166" i="12"/>
  <c r="P271" i="24"/>
  <c r="P272" i="24" s="1"/>
  <c r="P278" i="24" s="1"/>
  <c r="P282" i="24" s="1"/>
  <c r="P277" i="24"/>
  <c r="P281" i="24" s="1"/>
  <c r="P296" i="24" s="1"/>
  <c r="P298" i="24" s="1"/>
  <c r="O316" i="22"/>
  <c r="O303" i="22"/>
  <c r="O304" i="22" s="1"/>
  <c r="P90" i="12"/>
  <c r="P78" i="12"/>
  <c r="P73" i="12"/>
  <c r="P75" i="12" s="1"/>
  <c r="O196" i="23"/>
  <c r="N10" i="20"/>
  <c r="N166" i="22"/>
  <c r="N165" i="22"/>
  <c r="P22" i="23"/>
  <c r="P24" i="23" s="1"/>
  <c r="P27" i="23"/>
  <c r="O197" i="12"/>
  <c r="O61" i="23"/>
  <c r="O114" i="23" s="1"/>
  <c r="P140" i="22"/>
  <c r="O147" i="22"/>
  <c r="O148" i="22" s="1"/>
  <c r="O152" i="22" s="1"/>
  <c r="O153" i="22" s="1"/>
  <c r="O197" i="24"/>
  <c r="O198" i="24" s="1"/>
  <c r="O316" i="23"/>
  <c r="O303" i="23"/>
  <c r="O304" i="23" s="1"/>
  <c r="O196" i="22"/>
  <c r="P73" i="24"/>
  <c r="P75" i="24" s="1"/>
  <c r="P78" i="24"/>
  <c r="P90" i="24"/>
  <c r="O174" i="12"/>
  <c r="O176" i="12" s="1"/>
  <c r="O178" i="12" s="1"/>
  <c r="O14" i="20" s="1"/>
  <c r="O156" i="21"/>
  <c r="O157" i="21" s="1"/>
  <c r="O183" i="21"/>
  <c r="O190" i="21" s="1"/>
  <c r="O198" i="12" l="1"/>
  <c r="P271" i="21"/>
  <c r="P272" i="21" s="1"/>
  <c r="P278" i="21" s="1"/>
  <c r="P282" i="21" s="1"/>
  <c r="P277" i="21"/>
  <c r="P281" i="21" s="1"/>
  <c r="P296" i="21" s="1"/>
  <c r="P298" i="21" s="1"/>
  <c r="O317" i="12"/>
  <c r="O317" i="23"/>
  <c r="P145" i="22"/>
  <c r="P133" i="22"/>
  <c r="P128" i="22"/>
  <c r="P130" i="22" s="1"/>
  <c r="P39" i="22"/>
  <c r="N312" i="24"/>
  <c r="N322" i="24" s="1"/>
  <c r="N312" i="23"/>
  <c r="N322" i="23" s="1"/>
  <c r="P141" i="21"/>
  <c r="P146" i="21"/>
  <c r="P134" i="21"/>
  <c r="P135" i="21" s="1"/>
  <c r="P79" i="24"/>
  <c r="P80" i="24" s="1"/>
  <c r="P86" i="24"/>
  <c r="N165" i="23"/>
  <c r="N166" i="23"/>
  <c r="O214" i="12"/>
  <c r="O216" i="12" s="1"/>
  <c r="P86" i="12"/>
  <c r="P79" i="12"/>
  <c r="P80" i="12" s="1"/>
  <c r="O198" i="22"/>
  <c r="Q239" i="12"/>
  <c r="Q241" i="12" s="1"/>
  <c r="Q260" i="12"/>
  <c r="Q244" i="12"/>
  <c r="P271" i="22"/>
  <c r="P272" i="22" s="1"/>
  <c r="P278" i="22" s="1"/>
  <c r="P282" i="22" s="1"/>
  <c r="P277" i="22"/>
  <c r="P281" i="22" s="1"/>
  <c r="P296" i="22" s="1"/>
  <c r="P298" i="22" s="1"/>
  <c r="P79" i="21"/>
  <c r="P80" i="21" s="1"/>
  <c r="P86" i="21"/>
  <c r="O156" i="23"/>
  <c r="O157" i="23" s="1"/>
  <c r="O183" i="23"/>
  <c r="O190" i="23" s="1"/>
  <c r="O201" i="23"/>
  <c r="P145" i="12"/>
  <c r="P133" i="12"/>
  <c r="P128" i="12"/>
  <c r="P130" i="12" s="1"/>
  <c r="P39" i="21"/>
  <c r="O317" i="21"/>
  <c r="O201" i="24"/>
  <c r="O317" i="22"/>
  <c r="P146" i="24"/>
  <c r="P141" i="24"/>
  <c r="P134" i="24"/>
  <c r="P135" i="24" s="1"/>
  <c r="P302" i="21"/>
  <c r="O200" i="21"/>
  <c r="O202" i="21" s="1"/>
  <c r="N312" i="22"/>
  <c r="N322" i="22" s="1"/>
  <c r="O201" i="12"/>
  <c r="O184" i="21"/>
  <c r="O191" i="21" s="1"/>
  <c r="O159" i="21"/>
  <c r="P90" i="23"/>
  <c r="P78" i="23"/>
  <c r="P73" i="23"/>
  <c r="P75" i="23" s="1"/>
  <c r="Q256" i="24"/>
  <c r="Q258" i="24" s="1"/>
  <c r="Q261" i="24"/>
  <c r="Q245" i="24"/>
  <c r="Q246" i="24" s="1"/>
  <c r="N16" i="20"/>
  <c r="N28" i="20"/>
  <c r="O197" i="23"/>
  <c r="O198" i="23" s="1"/>
  <c r="P28" i="24"/>
  <c r="P29" i="24" s="1"/>
  <c r="P35" i="24"/>
  <c r="P40" i="24"/>
  <c r="O214" i="21"/>
  <c r="O216" i="21" s="1"/>
  <c r="P39" i="24"/>
  <c r="O115" i="21"/>
  <c r="O116" i="21" s="1"/>
  <c r="O160" i="21"/>
  <c r="O161" i="21" s="1"/>
  <c r="O187" i="21"/>
  <c r="O194" i="21" s="1"/>
  <c r="Q260" i="21"/>
  <c r="Q244" i="21"/>
  <c r="Q239" i="21"/>
  <c r="Q241" i="21" s="1"/>
  <c r="P133" i="23"/>
  <c r="P145" i="23"/>
  <c r="P128" i="23"/>
  <c r="P130" i="23" s="1"/>
  <c r="O159" i="24"/>
  <c r="O184" i="24"/>
  <c r="O191" i="24" s="1"/>
  <c r="P277" i="12"/>
  <c r="P281" i="12" s="1"/>
  <c r="P296" i="12" s="1"/>
  <c r="P298" i="12" s="1"/>
  <c r="P271" i="12"/>
  <c r="P272" i="12" s="1"/>
  <c r="P278" i="12" s="1"/>
  <c r="P282" i="12" s="1"/>
  <c r="O160" i="24"/>
  <c r="O115" i="24"/>
  <c r="O116" i="24" s="1"/>
  <c r="O187" i="24"/>
  <c r="O194" i="24" s="1"/>
  <c r="P39" i="23"/>
  <c r="P271" i="23"/>
  <c r="P272" i="23" s="1"/>
  <c r="P277" i="23"/>
  <c r="P281" i="23" s="1"/>
  <c r="P296" i="23" s="1"/>
  <c r="P298" i="23" s="1"/>
  <c r="P40" i="23"/>
  <c r="P28" i="23"/>
  <c r="P29" i="23" s="1"/>
  <c r="P35" i="23"/>
  <c r="P35" i="21"/>
  <c r="P40" i="21"/>
  <c r="P28" i="21"/>
  <c r="P29" i="21" s="1"/>
  <c r="P28" i="12"/>
  <c r="P29" i="12" s="1"/>
  <c r="P35" i="12"/>
  <c r="P40" i="12"/>
  <c r="N22" i="20"/>
  <c r="N312" i="12"/>
  <c r="N322" i="12" s="1"/>
  <c r="P39" i="12"/>
  <c r="O214" i="24"/>
  <c r="O216" i="24" s="1"/>
  <c r="P302" i="23"/>
  <c r="Q244" i="22"/>
  <c r="Q260" i="22"/>
  <c r="Q239" i="22"/>
  <c r="Q241" i="22" s="1"/>
  <c r="P290" i="22"/>
  <c r="P292" i="22" s="1"/>
  <c r="O205" i="22"/>
  <c r="P302" i="12"/>
  <c r="P302" i="24"/>
  <c r="Q260" i="23"/>
  <c r="Q239" i="23"/>
  <c r="Q241" i="23" s="1"/>
  <c r="Q244" i="23"/>
  <c r="O200" i="24"/>
  <c r="O156" i="12"/>
  <c r="O157" i="12" s="1"/>
  <c r="O183" i="12"/>
  <c r="O190" i="12" s="1"/>
  <c r="O160" i="12"/>
  <c r="O187" i="12"/>
  <c r="O194" i="12" s="1"/>
  <c r="O115" i="12"/>
  <c r="O116" i="12" s="1"/>
  <c r="O183" i="22"/>
  <c r="O190" i="22" s="1"/>
  <c r="O156" i="22"/>
  <c r="O157" i="22" s="1"/>
  <c r="P303" i="24"/>
  <c r="P316" i="24"/>
  <c r="P35" i="22"/>
  <c r="P40" i="22"/>
  <c r="P28" i="22"/>
  <c r="P29" i="22" s="1"/>
  <c r="O116" i="22"/>
  <c r="O108" i="23"/>
  <c r="P79" i="22"/>
  <c r="P80" i="22" s="1"/>
  <c r="P86" i="22"/>
  <c r="N34" i="20"/>
  <c r="P87" i="22" l="1"/>
  <c r="P106" i="22"/>
  <c r="P87" i="21"/>
  <c r="P88" i="21" s="1"/>
  <c r="P106" i="21"/>
  <c r="Q276" i="24"/>
  <c r="Q280" i="24" s="1"/>
  <c r="Q290" i="24" s="1"/>
  <c r="Q292" i="24" s="1"/>
  <c r="Q302" i="24" s="1"/>
  <c r="Q270" i="24"/>
  <c r="P87" i="12"/>
  <c r="P88" i="12" s="1"/>
  <c r="P106" i="12"/>
  <c r="P36" i="22"/>
  <c r="P37" i="22" s="1"/>
  <c r="P51" i="22"/>
  <c r="P51" i="23"/>
  <c r="P36" i="23"/>
  <c r="P37" i="23" s="1"/>
  <c r="P51" i="24"/>
  <c r="P36" i="24"/>
  <c r="P37" i="24" s="1"/>
  <c r="P278" i="23"/>
  <c r="P282" i="23" s="1"/>
  <c r="P155" i="21"/>
  <c r="P142" i="21"/>
  <c r="P143" i="21" s="1"/>
  <c r="P182" i="21"/>
  <c r="P189" i="21" s="1"/>
  <c r="R255" i="24"/>
  <c r="Q262" i="24"/>
  <c r="Q263" i="24" s="1"/>
  <c r="Q267" i="24" s="1"/>
  <c r="Q268" i="24" s="1"/>
  <c r="P146" i="12"/>
  <c r="P134" i="12"/>
  <c r="P135" i="12" s="1"/>
  <c r="P141" i="12"/>
  <c r="P302" i="22"/>
  <c r="N23" i="20"/>
  <c r="P146" i="22"/>
  <c r="P134" i="22"/>
  <c r="P135" i="22" s="1"/>
  <c r="P141" i="22"/>
  <c r="O159" i="22"/>
  <c r="O161" i="22" s="1"/>
  <c r="O184" i="22"/>
  <c r="O191" i="22" s="1"/>
  <c r="O205" i="21"/>
  <c r="O200" i="22"/>
  <c r="O202" i="22" s="1"/>
  <c r="N17" i="20"/>
  <c r="O204" i="24"/>
  <c r="O214" i="23"/>
  <c r="O216" i="23" s="1"/>
  <c r="O160" i="23"/>
  <c r="O187" i="23"/>
  <c r="O194" i="23" s="1"/>
  <c r="O115" i="23"/>
  <c r="O116" i="23" s="1"/>
  <c r="O200" i="23"/>
  <c r="O202" i="23" s="1"/>
  <c r="O205" i="12"/>
  <c r="P146" i="23"/>
  <c r="P134" i="23"/>
  <c r="P135" i="23" s="1"/>
  <c r="P141" i="23"/>
  <c r="P51" i="21"/>
  <c r="P36" i="21"/>
  <c r="P37" i="21" s="1"/>
  <c r="P91" i="21"/>
  <c r="P91" i="12"/>
  <c r="N29" i="20"/>
  <c r="O200" i="12"/>
  <c r="O202" i="12" s="1"/>
  <c r="O205" i="24"/>
  <c r="P142" i="24"/>
  <c r="P155" i="24"/>
  <c r="P182" i="24"/>
  <c r="P189" i="24" s="1"/>
  <c r="Q245" i="21"/>
  <c r="Q246" i="21" s="1"/>
  <c r="Q256" i="21"/>
  <c r="Q258" i="21" s="1"/>
  <c r="Q261" i="21"/>
  <c r="P51" i="12"/>
  <c r="P36" i="12"/>
  <c r="P37" i="12" s="1"/>
  <c r="O219" i="21"/>
  <c r="O221" i="21" s="1"/>
  <c r="P106" i="24"/>
  <c r="P87" i="24"/>
  <c r="P88" i="24" s="1"/>
  <c r="P91" i="22"/>
  <c r="P88" i="22"/>
  <c r="P316" i="23"/>
  <c r="P303" i="23"/>
  <c r="P304" i="23" s="1"/>
  <c r="P317" i="23" s="1"/>
  <c r="O163" i="21"/>
  <c r="O202" i="24"/>
  <c r="P79" i="23"/>
  <c r="P80" i="23" s="1"/>
  <c r="P86" i="23"/>
  <c r="O214" i="22"/>
  <c r="O216" i="22" s="1"/>
  <c r="O164" i="12"/>
  <c r="P304" i="24"/>
  <c r="O159" i="23"/>
  <c r="O184" i="23"/>
  <c r="O191" i="23" s="1"/>
  <c r="O164" i="22"/>
  <c r="O159" i="12"/>
  <c r="O161" i="12" s="1"/>
  <c r="O184" i="12"/>
  <c r="O191" i="12" s="1"/>
  <c r="O164" i="24"/>
  <c r="O310" i="21"/>
  <c r="O320" i="21" s="1"/>
  <c r="O224" i="21"/>
  <c r="O204" i="21"/>
  <c r="O310" i="12"/>
  <c r="O320" i="12" s="1"/>
  <c r="O224" i="12"/>
  <c r="N35" i="20"/>
  <c r="P303" i="21"/>
  <c r="P304" i="21" s="1"/>
  <c r="P317" i="21" s="1"/>
  <c r="P316" i="21"/>
  <c r="P316" i="12"/>
  <c r="P303" i="12"/>
  <c r="P304" i="12" s="1"/>
  <c r="P317" i="12" s="1"/>
  <c r="P91" i="24"/>
  <c r="Q245" i="23"/>
  <c r="Q246" i="23" s="1"/>
  <c r="Q256" i="23"/>
  <c r="Q258" i="23" s="1"/>
  <c r="Q261" i="23"/>
  <c r="Q256" i="22"/>
  <c r="Q258" i="22" s="1"/>
  <c r="Q261" i="22"/>
  <c r="Q245" i="22"/>
  <c r="Q246" i="22" s="1"/>
  <c r="Q245" i="12"/>
  <c r="Q246" i="12" s="1"/>
  <c r="Q261" i="12"/>
  <c r="Q256" i="12"/>
  <c r="Q258" i="12" s="1"/>
  <c r="O164" i="21"/>
  <c r="O310" i="24"/>
  <c r="O320" i="24" s="1"/>
  <c r="O224" i="24"/>
  <c r="O161" i="24"/>
  <c r="P143" i="24"/>
  <c r="P303" i="22"/>
  <c r="P316" i="22"/>
  <c r="O161" i="23" l="1"/>
  <c r="Q271" i="24"/>
  <c r="Q277" i="24"/>
  <c r="Q281" i="24" s="1"/>
  <c r="Q296" i="24" s="1"/>
  <c r="Q298" i="24" s="1"/>
  <c r="P41" i="22"/>
  <c r="P42" i="22" s="1"/>
  <c r="P47" i="22" s="1"/>
  <c r="P48" i="22" s="1"/>
  <c r="P52" i="22" s="1"/>
  <c r="P53" i="22" s="1"/>
  <c r="P61" i="22" s="1"/>
  <c r="P114" i="22" s="1"/>
  <c r="Q34" i="22"/>
  <c r="P169" i="22"/>
  <c r="P172" i="22" s="1"/>
  <c r="P169" i="12"/>
  <c r="P172" i="12" s="1"/>
  <c r="Q34" i="12"/>
  <c r="P41" i="12"/>
  <c r="P42" i="12" s="1"/>
  <c r="P47" i="12" s="1"/>
  <c r="P48" i="12" s="1"/>
  <c r="P52" i="12" s="1"/>
  <c r="P53" i="12" s="1"/>
  <c r="O219" i="23"/>
  <c r="O221" i="23" s="1"/>
  <c r="P102" i="12"/>
  <c r="P103" i="12" s="1"/>
  <c r="Q85" i="12"/>
  <c r="P92" i="12"/>
  <c r="P93" i="12" s="1"/>
  <c r="P98" i="12" s="1"/>
  <c r="P99" i="12" s="1"/>
  <c r="P107" i="12" s="1"/>
  <c r="P186" i="12" s="1"/>
  <c r="P193" i="12" s="1"/>
  <c r="P201" i="12" s="1"/>
  <c r="P170" i="12"/>
  <c r="P173" i="12" s="1"/>
  <c r="P142" i="22"/>
  <c r="P155" i="22"/>
  <c r="P182" i="22"/>
  <c r="P189" i="22" s="1"/>
  <c r="P147" i="21"/>
  <c r="P148" i="21" s="1"/>
  <c r="P152" i="21" s="1"/>
  <c r="P153" i="21" s="1"/>
  <c r="Q140" i="21"/>
  <c r="P182" i="23"/>
  <c r="P189" i="23" s="1"/>
  <c r="P196" i="23" s="1"/>
  <c r="P155" i="23"/>
  <c r="P142" i="23"/>
  <c r="P143" i="23" s="1"/>
  <c r="Q270" i="23"/>
  <c r="Q276" i="23"/>
  <c r="Q280" i="23" s="1"/>
  <c r="Q290" i="23" s="1"/>
  <c r="Q292" i="23" s="1"/>
  <c r="Q302" i="23" s="1"/>
  <c r="P41" i="24"/>
  <c r="P42" i="24" s="1"/>
  <c r="P47" i="24" s="1"/>
  <c r="P48" i="24" s="1"/>
  <c r="P52" i="24" s="1"/>
  <c r="P53" i="24" s="1"/>
  <c r="P61" i="24" s="1"/>
  <c r="P114" i="24" s="1"/>
  <c r="Q34" i="24"/>
  <c r="P169" i="24"/>
  <c r="P172" i="24" s="1"/>
  <c r="Q85" i="24"/>
  <c r="P102" i="24"/>
  <c r="P103" i="24" s="1"/>
  <c r="P92" i="24"/>
  <c r="P93" i="24" s="1"/>
  <c r="P98" i="24" s="1"/>
  <c r="P99" i="24" s="1"/>
  <c r="P107" i="24" s="1"/>
  <c r="P186" i="24" s="1"/>
  <c r="P193" i="24" s="1"/>
  <c r="P201" i="24" s="1"/>
  <c r="P170" i="24"/>
  <c r="P173" i="24" s="1"/>
  <c r="P41" i="21"/>
  <c r="P42" i="21" s="1"/>
  <c r="P47" i="21" s="1"/>
  <c r="P48" i="21" s="1"/>
  <c r="P52" i="21" s="1"/>
  <c r="P53" i="21" s="1"/>
  <c r="Q34" i="21"/>
  <c r="P169" i="21"/>
  <c r="P172" i="21" s="1"/>
  <c r="O310" i="22"/>
  <c r="O320" i="22" s="1"/>
  <c r="O224" i="22"/>
  <c r="P87" i="23"/>
  <c r="P106" i="23"/>
  <c r="Q270" i="12"/>
  <c r="Q276" i="12"/>
  <c r="Q280" i="12" s="1"/>
  <c r="Q290" i="12" s="1"/>
  <c r="Q292" i="12" s="1"/>
  <c r="Q302" i="12" s="1"/>
  <c r="R255" i="12"/>
  <c r="Q262" i="12"/>
  <c r="Q263" i="12" s="1"/>
  <c r="Q267" i="12" s="1"/>
  <c r="Q268" i="12" s="1"/>
  <c r="O164" i="23"/>
  <c r="P185" i="12"/>
  <c r="P192" i="12" s="1"/>
  <c r="P147" i="24"/>
  <c r="P148" i="24" s="1"/>
  <c r="P152" i="24" s="1"/>
  <c r="P153" i="24" s="1"/>
  <c r="Q140" i="24"/>
  <c r="O205" i="23"/>
  <c r="O9" i="20"/>
  <c r="O166" i="21"/>
  <c r="O165" i="21"/>
  <c r="O219" i="22"/>
  <c r="O221" i="22" s="1"/>
  <c r="Q272" i="24"/>
  <c r="Q278" i="24" s="1"/>
  <c r="Q282" i="24" s="1"/>
  <c r="P196" i="24"/>
  <c r="P304" i="22"/>
  <c r="P317" i="22" s="1"/>
  <c r="Q262" i="22"/>
  <c r="Q263" i="22" s="1"/>
  <c r="Q267" i="22" s="1"/>
  <c r="Q268" i="22" s="1"/>
  <c r="R255" i="22"/>
  <c r="P317" i="24"/>
  <c r="P170" i="21"/>
  <c r="P173" i="21" s="1"/>
  <c r="P102" i="21"/>
  <c r="P103" i="21" s="1"/>
  <c r="P92" i="21"/>
  <c r="P93" i="21" s="1"/>
  <c r="P98" i="21" s="1"/>
  <c r="P99" i="21" s="1"/>
  <c r="P107" i="21" s="1"/>
  <c r="Q85" i="21"/>
  <c r="O310" i="23"/>
  <c r="O320" i="23" s="1"/>
  <c r="O224" i="23"/>
  <c r="O204" i="12"/>
  <c r="O206" i="12" s="1"/>
  <c r="O204" i="22"/>
  <c r="O206" i="22" s="1"/>
  <c r="O15" i="20"/>
  <c r="R244" i="24"/>
  <c r="R260" i="24"/>
  <c r="R239" i="24"/>
  <c r="R241" i="24" s="1"/>
  <c r="O163" i="12"/>
  <c r="P185" i="24"/>
  <c r="P192" i="24" s="1"/>
  <c r="R255" i="21"/>
  <c r="Q262" i="21"/>
  <c r="Q263" i="21" s="1"/>
  <c r="Q267" i="21" s="1"/>
  <c r="Q268" i="21" s="1"/>
  <c r="P155" i="12"/>
  <c r="P182" i="12"/>
  <c r="P189" i="12" s="1"/>
  <c r="P142" i="12"/>
  <c r="P143" i="12" s="1"/>
  <c r="O219" i="24"/>
  <c r="O221" i="24" s="1"/>
  <c r="P196" i="21"/>
  <c r="O163" i="24"/>
  <c r="O163" i="23"/>
  <c r="O206" i="21"/>
  <c r="P185" i="21"/>
  <c r="P192" i="21" s="1"/>
  <c r="O33" i="20"/>
  <c r="P170" i="22"/>
  <c r="P173" i="22" s="1"/>
  <c r="P102" i="22"/>
  <c r="P103" i="22" s="1"/>
  <c r="P92" i="22"/>
  <c r="P93" i="22" s="1"/>
  <c r="P98" i="22" s="1"/>
  <c r="P99" i="22" s="1"/>
  <c r="P107" i="22" s="1"/>
  <c r="Q85" i="22"/>
  <c r="O163" i="22"/>
  <c r="P185" i="22"/>
  <c r="P192" i="22" s="1"/>
  <c r="Q276" i="22"/>
  <c r="Q280" i="22" s="1"/>
  <c r="Q290" i="22" s="1"/>
  <c r="Q292" i="22" s="1"/>
  <c r="Q302" i="22" s="1"/>
  <c r="Q270" i="22"/>
  <c r="O219" i="12"/>
  <c r="O221" i="12" s="1"/>
  <c r="P91" i="23"/>
  <c r="P88" i="23"/>
  <c r="Q270" i="21"/>
  <c r="Q276" i="21"/>
  <c r="Q280" i="21" s="1"/>
  <c r="Q290" i="21" s="1"/>
  <c r="Q292" i="21" s="1"/>
  <c r="Q302" i="21" s="1"/>
  <c r="P169" i="23"/>
  <c r="P172" i="23" s="1"/>
  <c r="Q34" i="23"/>
  <c r="P41" i="23"/>
  <c r="P42" i="23" s="1"/>
  <c r="P47" i="23" s="1"/>
  <c r="P48" i="23" s="1"/>
  <c r="P52" i="23" s="1"/>
  <c r="P53" i="23" s="1"/>
  <c r="O204" i="23"/>
  <c r="O311" i="21"/>
  <c r="O321" i="21" s="1"/>
  <c r="O225" i="21"/>
  <c r="O226" i="21" s="1"/>
  <c r="R255" i="23"/>
  <c r="Q262" i="23"/>
  <c r="Q263" i="23" s="1"/>
  <c r="Q267" i="23" s="1"/>
  <c r="Q268" i="23" s="1"/>
  <c r="O206" i="24"/>
  <c r="P143" i="22"/>
  <c r="O206" i="23" l="1"/>
  <c r="P174" i="24"/>
  <c r="P176" i="24" s="1"/>
  <c r="P178" i="24" s="1"/>
  <c r="P32" i="20" s="1"/>
  <c r="P174" i="22"/>
  <c r="P176" i="22" s="1"/>
  <c r="P178" i="22" s="1"/>
  <c r="P20" i="20" s="1"/>
  <c r="P174" i="21"/>
  <c r="P176" i="21" s="1"/>
  <c r="P178" i="21" s="1"/>
  <c r="P8" i="20" s="1"/>
  <c r="P147" i="12"/>
  <c r="P148" i="12" s="1"/>
  <c r="P152" i="12" s="1"/>
  <c r="P153" i="12" s="1"/>
  <c r="Q140" i="12"/>
  <c r="P61" i="21"/>
  <c r="P114" i="21" s="1"/>
  <c r="Q277" i="21"/>
  <c r="Q281" i="21" s="1"/>
  <c r="Q296" i="21" s="1"/>
  <c r="Q298" i="21" s="1"/>
  <c r="Q271" i="21"/>
  <c r="Q272" i="21" s="1"/>
  <c r="Q278" i="21" s="1"/>
  <c r="Q282" i="21" s="1"/>
  <c r="Q271" i="12"/>
  <c r="Q272" i="12" s="1"/>
  <c r="Q278" i="12" s="1"/>
  <c r="Q282" i="12" s="1"/>
  <c r="Q277" i="12"/>
  <c r="Q281" i="12" s="1"/>
  <c r="Q296" i="12" s="1"/>
  <c r="Q298" i="12" s="1"/>
  <c r="P186" i="21"/>
  <c r="P193" i="21" s="1"/>
  <c r="P201" i="21" s="1"/>
  <c r="P108" i="21"/>
  <c r="P186" i="22"/>
  <c r="P193" i="22" s="1"/>
  <c r="P201" i="22" s="1"/>
  <c r="P108" i="22"/>
  <c r="P61" i="12"/>
  <c r="P114" i="12" s="1"/>
  <c r="O312" i="21"/>
  <c r="O322" i="21" s="1"/>
  <c r="P147" i="23"/>
  <c r="P148" i="23" s="1"/>
  <c r="P152" i="23" s="1"/>
  <c r="P153" i="23" s="1"/>
  <c r="Q140" i="23"/>
  <c r="Q277" i="23"/>
  <c r="Q281" i="23" s="1"/>
  <c r="Q296" i="23" s="1"/>
  <c r="Q298" i="23" s="1"/>
  <c r="Q271" i="23"/>
  <c r="Q272" i="23" s="1"/>
  <c r="Q278" i="23" s="1"/>
  <c r="Q282" i="23" s="1"/>
  <c r="R244" i="12"/>
  <c r="R260" i="12"/>
  <c r="R239" i="12"/>
  <c r="R241" i="12" s="1"/>
  <c r="Q277" i="22"/>
  <c r="Q281" i="22" s="1"/>
  <c r="Q296" i="22" s="1"/>
  <c r="Q298" i="22" s="1"/>
  <c r="Q271" i="22"/>
  <c r="P170" i="23"/>
  <c r="P173" i="23" s="1"/>
  <c r="P174" i="23" s="1"/>
  <c r="P176" i="23" s="1"/>
  <c r="P178" i="23" s="1"/>
  <c r="P26" i="20" s="1"/>
  <c r="P102" i="23"/>
  <c r="P103" i="23" s="1"/>
  <c r="Q85" i="23"/>
  <c r="P92" i="23"/>
  <c r="O165" i="23"/>
  <c r="O166" i="23"/>
  <c r="P93" i="23"/>
  <c r="P98" i="23" s="1"/>
  <c r="P99" i="23" s="1"/>
  <c r="P107" i="23" s="1"/>
  <c r="P186" i="23" s="1"/>
  <c r="P193" i="23" s="1"/>
  <c r="P201" i="23" s="1"/>
  <c r="P108" i="24"/>
  <c r="P185" i="23"/>
  <c r="P192" i="23" s="1"/>
  <c r="P197" i="23" s="1"/>
  <c r="P198" i="23" s="1"/>
  <c r="P156" i="21"/>
  <c r="P157" i="21" s="1"/>
  <c r="P183" i="21"/>
  <c r="P190" i="21" s="1"/>
  <c r="P200" i="21" s="1"/>
  <c r="Q27" i="12"/>
  <c r="Q22" i="12"/>
  <c r="Q24" i="12" s="1"/>
  <c r="O10" i="20"/>
  <c r="O165" i="24"/>
  <c r="O166" i="24"/>
  <c r="P197" i="24"/>
  <c r="P198" i="24" s="1"/>
  <c r="O311" i="22"/>
  <c r="O321" i="22" s="1"/>
  <c r="O225" i="22"/>
  <c r="O226" i="22" s="1"/>
  <c r="Q145" i="24"/>
  <c r="Q133" i="24"/>
  <c r="Q128" i="24"/>
  <c r="Q130" i="24" s="1"/>
  <c r="Q27" i="24"/>
  <c r="Q22" i="24"/>
  <c r="Q24" i="24" s="1"/>
  <c r="O225" i="12"/>
  <c r="O226" i="12" s="1"/>
  <c r="O311" i="12"/>
  <c r="O321" i="12" s="1"/>
  <c r="P183" i="24"/>
  <c r="P190" i="24" s="1"/>
  <c r="P200" i="24" s="1"/>
  <c r="P202" i="24" s="1"/>
  <c r="P219" i="24" s="1"/>
  <c r="P221" i="24" s="1"/>
  <c r="P156" i="24"/>
  <c r="P157" i="24" s="1"/>
  <c r="P196" i="22"/>
  <c r="Q73" i="12"/>
  <c r="Q75" i="12" s="1"/>
  <c r="Q78" i="12"/>
  <c r="Q90" i="12"/>
  <c r="R239" i="23"/>
  <c r="R241" i="23" s="1"/>
  <c r="R244" i="23"/>
  <c r="R260" i="23"/>
  <c r="O166" i="22"/>
  <c r="O165" i="22"/>
  <c r="O27" i="20"/>
  <c r="Q90" i="21"/>
  <c r="Q73" i="21"/>
  <c r="Q75" i="21" s="1"/>
  <c r="Q78" i="21"/>
  <c r="O311" i="23"/>
  <c r="O321" i="23" s="1"/>
  <c r="O225" i="23"/>
  <c r="O226" i="23" s="1"/>
  <c r="Q133" i="21"/>
  <c r="Q128" i="21"/>
  <c r="Q130" i="21" s="1"/>
  <c r="Q145" i="21"/>
  <c r="P108" i="12"/>
  <c r="Q27" i="22"/>
  <c r="Q22" i="22"/>
  <c r="Q24" i="22" s="1"/>
  <c r="Q140" i="22"/>
  <c r="P147" i="22"/>
  <c r="P148" i="22" s="1"/>
  <c r="P152" i="22" s="1"/>
  <c r="P153" i="22" s="1"/>
  <c r="P197" i="12"/>
  <c r="O21" i="20"/>
  <c r="P197" i="21"/>
  <c r="P198" i="21" s="1"/>
  <c r="R245" i="24"/>
  <c r="R246" i="24" s="1"/>
  <c r="R261" i="24"/>
  <c r="R256" i="24"/>
  <c r="R258" i="24" s="1"/>
  <c r="R262" i="24" s="1"/>
  <c r="P174" i="12"/>
  <c r="P176" i="12" s="1"/>
  <c r="P178" i="12" s="1"/>
  <c r="P14" i="20" s="1"/>
  <c r="Q303" i="24"/>
  <c r="Q304" i="24" s="1"/>
  <c r="Q317" i="24" s="1"/>
  <c r="Q316" i="24"/>
  <c r="P196" i="12"/>
  <c r="Q73" i="22"/>
  <c r="Q75" i="22" s="1"/>
  <c r="Q78" i="22"/>
  <c r="Q90" i="22"/>
  <c r="R244" i="21"/>
  <c r="R260" i="21"/>
  <c r="R239" i="21"/>
  <c r="R241" i="21" s="1"/>
  <c r="Q73" i="24"/>
  <c r="Q75" i="24" s="1"/>
  <c r="Q90" i="24"/>
  <c r="Q78" i="24"/>
  <c r="P61" i="23"/>
  <c r="P114" i="23" s="1"/>
  <c r="Q272" i="22"/>
  <c r="Q278" i="22" s="1"/>
  <c r="Q282" i="22" s="1"/>
  <c r="O165" i="12"/>
  <c r="O166" i="12"/>
  <c r="R244" i="22"/>
  <c r="R239" i="22"/>
  <c r="R241" i="22" s="1"/>
  <c r="R260" i="22"/>
  <c r="Q27" i="23"/>
  <c r="Q22" i="23"/>
  <c r="Q24" i="23" s="1"/>
  <c r="P197" i="22"/>
  <c r="O311" i="24"/>
  <c r="O321" i="24" s="1"/>
  <c r="O225" i="24"/>
  <c r="O226" i="24" s="1"/>
  <c r="Q27" i="21"/>
  <c r="Q22" i="21"/>
  <c r="Q24" i="21" s="1"/>
  <c r="R263" i="24" l="1"/>
  <c r="R267" i="24" s="1"/>
  <c r="R268" i="24" s="1"/>
  <c r="R277" i="24" s="1"/>
  <c r="R281" i="24" s="1"/>
  <c r="P202" i="21"/>
  <c r="P219" i="21" s="1"/>
  <c r="P221" i="21" s="1"/>
  <c r="P225" i="21" s="1"/>
  <c r="O312" i="22"/>
  <c r="O322" i="22" s="1"/>
  <c r="Q28" i="24"/>
  <c r="Q29" i="24" s="1"/>
  <c r="Q40" i="24"/>
  <c r="Q35" i="24"/>
  <c r="Q86" i="12"/>
  <c r="Q79" i="12"/>
  <c r="Q80" i="12" s="1"/>
  <c r="O312" i="23"/>
  <c r="O322" i="23" s="1"/>
  <c r="Q141" i="24"/>
  <c r="Q134" i="24"/>
  <c r="Q135" i="24" s="1"/>
  <c r="Q146" i="24"/>
  <c r="R270" i="24"/>
  <c r="R276" i="24"/>
  <c r="R280" i="24" s="1"/>
  <c r="P311" i="24"/>
  <c r="P321" i="24" s="1"/>
  <c r="P34" i="20" s="1"/>
  <c r="P225" i="24"/>
  <c r="P159" i="24"/>
  <c r="P184" i="24"/>
  <c r="P191" i="24" s="1"/>
  <c r="P204" i="24" s="1"/>
  <c r="Q39" i="12"/>
  <c r="Q86" i="22"/>
  <c r="Q79" i="22"/>
  <c r="Q80" i="22" s="1"/>
  <c r="Q303" i="21"/>
  <c r="Q304" i="21" s="1"/>
  <c r="Q317" i="21" s="1"/>
  <c r="Q316" i="21"/>
  <c r="Q39" i="23"/>
  <c r="P184" i="21"/>
  <c r="P191" i="21" s="1"/>
  <c r="P204" i="21" s="1"/>
  <c r="P159" i="21"/>
  <c r="Q303" i="22"/>
  <c r="Q304" i="22" s="1"/>
  <c r="Q317" i="22" s="1"/>
  <c r="Q316" i="22"/>
  <c r="Q35" i="22"/>
  <c r="Q28" i="22"/>
  <c r="Q29" i="22" s="1"/>
  <c r="Q40" i="22"/>
  <c r="R261" i="23"/>
  <c r="R245" i="23"/>
  <c r="R246" i="23" s="1"/>
  <c r="R256" i="23"/>
  <c r="R258" i="23" s="1"/>
  <c r="R262" i="23" s="1"/>
  <c r="O312" i="12"/>
  <c r="O322" i="12" s="1"/>
  <c r="P214" i="23"/>
  <c r="P216" i="23" s="1"/>
  <c r="O11" i="20"/>
  <c r="P115" i="12"/>
  <c r="P116" i="12" s="1"/>
  <c r="P160" i="12"/>
  <c r="P187" i="12"/>
  <c r="P194" i="12" s="1"/>
  <c r="P205" i="12" s="1"/>
  <c r="P187" i="22"/>
  <c r="P194" i="22" s="1"/>
  <c r="P160" i="22"/>
  <c r="P115" i="22"/>
  <c r="P116" i="22" s="1"/>
  <c r="P214" i="21"/>
  <c r="P216" i="21" s="1"/>
  <c r="Q39" i="24"/>
  <c r="P187" i="21"/>
  <c r="P194" i="21" s="1"/>
  <c r="P205" i="21" s="1"/>
  <c r="P160" i="21"/>
  <c r="P115" i="21"/>
  <c r="P116" i="21" s="1"/>
  <c r="O34" i="20"/>
  <c r="Q146" i="21"/>
  <c r="Q134" i="21"/>
  <c r="Q135" i="21" s="1"/>
  <c r="Q141" i="21"/>
  <c r="Q78" i="23"/>
  <c r="Q73" i="23"/>
  <c r="Q75" i="23" s="1"/>
  <c r="Q90" i="23"/>
  <c r="Q316" i="12"/>
  <c r="Q303" i="12"/>
  <c r="Q304" i="12" s="1"/>
  <c r="Q317" i="12" s="1"/>
  <c r="P198" i="22"/>
  <c r="Q303" i="23"/>
  <c r="Q304" i="23" s="1"/>
  <c r="Q317" i="23" s="1"/>
  <c r="Q316" i="23"/>
  <c r="P156" i="22"/>
  <c r="P157" i="22" s="1"/>
  <c r="P183" i="22"/>
  <c r="P190" i="22" s="1"/>
  <c r="P200" i="22" s="1"/>
  <c r="P202" i="22" s="1"/>
  <c r="P219" i="22" s="1"/>
  <c r="P221" i="22" s="1"/>
  <c r="Q133" i="23"/>
  <c r="Q128" i="23"/>
  <c r="Q130" i="23" s="1"/>
  <c r="Q145" i="23"/>
  <c r="Q40" i="23"/>
  <c r="Q28" i="23"/>
  <c r="Q29" i="23" s="1"/>
  <c r="Q35" i="23"/>
  <c r="O28" i="20"/>
  <c r="O16" i="20"/>
  <c r="Q40" i="21"/>
  <c r="Q35" i="21"/>
  <c r="Q28" i="21"/>
  <c r="Q29" i="21" s="1"/>
  <c r="Q39" i="22"/>
  <c r="P214" i="24"/>
  <c r="P216" i="24" s="1"/>
  <c r="P108" i="23"/>
  <c r="Q133" i="12"/>
  <c r="Q128" i="12"/>
  <c r="Q130" i="12" s="1"/>
  <c r="Q145" i="12"/>
  <c r="R256" i="21"/>
  <c r="R258" i="21" s="1"/>
  <c r="R262" i="21" s="1"/>
  <c r="R261" i="21"/>
  <c r="R263" i="21" s="1"/>
  <c r="R267" i="21" s="1"/>
  <c r="R268" i="21" s="1"/>
  <c r="R245" i="21"/>
  <c r="R246" i="21" s="1"/>
  <c r="O312" i="24"/>
  <c r="O322" i="24" s="1"/>
  <c r="P198" i="12"/>
  <c r="Q40" i="12"/>
  <c r="Q35" i="12"/>
  <c r="Q28" i="12"/>
  <c r="Q29" i="12" s="1"/>
  <c r="Q145" i="22"/>
  <c r="Q133" i="22"/>
  <c r="Q128" i="22"/>
  <c r="Q130" i="22" s="1"/>
  <c r="P183" i="23"/>
  <c r="P190" i="23" s="1"/>
  <c r="P200" i="23" s="1"/>
  <c r="P202" i="23" s="1"/>
  <c r="P219" i="23" s="1"/>
  <c r="P221" i="23" s="1"/>
  <c r="P156" i="23"/>
  <c r="P157" i="23" s="1"/>
  <c r="O22" i="20"/>
  <c r="Q39" i="21"/>
  <c r="R261" i="22"/>
  <c r="R245" i="22"/>
  <c r="R246" i="22" s="1"/>
  <c r="R256" i="22"/>
  <c r="R258" i="22" s="1"/>
  <c r="R262" i="22" s="1"/>
  <c r="Q79" i="24"/>
  <c r="Q80" i="24" s="1"/>
  <c r="Q86" i="24"/>
  <c r="Q79" i="21"/>
  <c r="Q80" i="21" s="1"/>
  <c r="Q86" i="21"/>
  <c r="P187" i="24"/>
  <c r="P194" i="24" s="1"/>
  <c r="P205" i="24" s="1"/>
  <c r="P115" i="24"/>
  <c r="P116" i="24" s="1"/>
  <c r="P160" i="24"/>
  <c r="R245" i="12"/>
  <c r="R246" i="12" s="1"/>
  <c r="R261" i="12"/>
  <c r="R256" i="12"/>
  <c r="R258" i="12" s="1"/>
  <c r="R262" i="12" s="1"/>
  <c r="P183" i="12"/>
  <c r="P190" i="12" s="1"/>
  <c r="P200" i="12" s="1"/>
  <c r="P202" i="12" s="1"/>
  <c r="P219" i="12" s="1"/>
  <c r="P221" i="12" s="1"/>
  <c r="P156" i="12"/>
  <c r="P157" i="12" s="1"/>
  <c r="R271" i="24" l="1"/>
  <c r="P311" i="21"/>
  <c r="P321" i="21" s="1"/>
  <c r="P161" i="21"/>
  <c r="P163" i="21" s="1"/>
  <c r="R263" i="23"/>
  <c r="R267" i="23" s="1"/>
  <c r="R268" i="23" s="1"/>
  <c r="R277" i="23" s="1"/>
  <c r="R281" i="23" s="1"/>
  <c r="R263" i="22"/>
  <c r="R267" i="22" s="1"/>
  <c r="R268" i="22" s="1"/>
  <c r="R277" i="22" s="1"/>
  <c r="R281" i="22" s="1"/>
  <c r="P206" i="21"/>
  <c r="R263" i="12"/>
  <c r="R267" i="12" s="1"/>
  <c r="R268" i="12" s="1"/>
  <c r="R277" i="12" s="1"/>
  <c r="R281" i="12" s="1"/>
  <c r="R277" i="21"/>
  <c r="R281" i="21" s="1"/>
  <c r="R271" i="21"/>
  <c r="Q155" i="21"/>
  <c r="Q182" i="21"/>
  <c r="Q189" i="21" s="1"/>
  <c r="Q196" i="21" s="1"/>
  <c r="Q142" i="21"/>
  <c r="Q143" i="21" s="1"/>
  <c r="R276" i="22"/>
  <c r="R280" i="22" s="1"/>
  <c r="R270" i="22"/>
  <c r="R270" i="23"/>
  <c r="R276" i="23"/>
  <c r="R280" i="23" s="1"/>
  <c r="Q51" i="22"/>
  <c r="Q36" i="22"/>
  <c r="R276" i="12"/>
  <c r="R280" i="12" s="1"/>
  <c r="R270" i="12"/>
  <c r="O17" i="20"/>
  <c r="P311" i="22"/>
  <c r="P321" i="22" s="1"/>
  <c r="P22" i="20" s="1"/>
  <c r="P225" i="22"/>
  <c r="P164" i="21"/>
  <c r="P161" i="24"/>
  <c r="P163" i="24" s="1"/>
  <c r="P214" i="12"/>
  <c r="P216" i="12" s="1"/>
  <c r="Q91" i="12"/>
  <c r="Q146" i="23"/>
  <c r="Q134" i="23"/>
  <c r="Q135" i="23" s="1"/>
  <c r="Q141" i="23"/>
  <c r="P10" i="20"/>
  <c r="Q146" i="12"/>
  <c r="Q134" i="12"/>
  <c r="Q135" i="12" s="1"/>
  <c r="Q141" i="12"/>
  <c r="Q86" i="23"/>
  <c r="Q79" i="23"/>
  <c r="Q80" i="23" s="1"/>
  <c r="R290" i="24"/>
  <c r="R292" i="24" s="1"/>
  <c r="H280" i="24"/>
  <c r="H290" i="24" s="1"/>
  <c r="P184" i="23"/>
  <c r="P191" i="23" s="1"/>
  <c r="P204" i="23" s="1"/>
  <c r="P159" i="23"/>
  <c r="Q87" i="24"/>
  <c r="Q88" i="24" s="1"/>
  <c r="Q106" i="24"/>
  <c r="P164" i="12"/>
  <c r="R272" i="24"/>
  <c r="Q91" i="21"/>
  <c r="R270" i="21"/>
  <c r="R272" i="21" s="1"/>
  <c r="R276" i="21"/>
  <c r="R280" i="21" s="1"/>
  <c r="P115" i="23"/>
  <c r="P116" i="23" s="1"/>
  <c r="P187" i="23"/>
  <c r="P194" i="23" s="1"/>
  <c r="P205" i="23" s="1"/>
  <c r="P160" i="23"/>
  <c r="P184" i="22"/>
  <c r="P191" i="22" s="1"/>
  <c r="P204" i="22" s="1"/>
  <c r="P159" i="22"/>
  <c r="P161" i="22" s="1"/>
  <c r="P163" i="22" s="1"/>
  <c r="Q182" i="24"/>
  <c r="Q189" i="24" s="1"/>
  <c r="Q196" i="24" s="1"/>
  <c r="Q155" i="24"/>
  <c r="Q142" i="24"/>
  <c r="Q143" i="24" s="1"/>
  <c r="Q51" i="24"/>
  <c r="Q36" i="24"/>
  <c r="Q37" i="24" s="1"/>
  <c r="Q37" i="22"/>
  <c r="Q106" i="22"/>
  <c r="Q87" i="22"/>
  <c r="Q88" i="22" s="1"/>
  <c r="P205" i="22"/>
  <c r="Q51" i="21"/>
  <c r="Q36" i="21"/>
  <c r="Q106" i="12"/>
  <c r="Q87" i="12"/>
  <c r="Q88" i="12" s="1"/>
  <c r="P164" i="24"/>
  <c r="P206" i="24"/>
  <c r="Q91" i="24"/>
  <c r="Q134" i="22"/>
  <c r="Q135" i="22" s="1"/>
  <c r="Q141" i="22"/>
  <c r="Q146" i="22"/>
  <c r="P224" i="24"/>
  <c r="P226" i="24" s="1"/>
  <c r="P312" i="24" s="1"/>
  <c r="P322" i="24" s="1"/>
  <c r="P35" i="20" s="1"/>
  <c r="P310" i="24"/>
  <c r="P320" i="24" s="1"/>
  <c r="Q91" i="22"/>
  <c r="O35" i="20"/>
  <c r="Q87" i="21"/>
  <c r="Q88" i="21" s="1"/>
  <c r="Q106" i="21"/>
  <c r="Q51" i="12"/>
  <c r="Q36" i="12"/>
  <c r="Q37" i="12" s="1"/>
  <c r="R296" i="24"/>
  <c r="R298" i="24" s="1"/>
  <c r="H281" i="24"/>
  <c r="H296" i="24" s="1"/>
  <c r="P311" i="12"/>
  <c r="P321" i="12" s="1"/>
  <c r="P16" i="20" s="1"/>
  <c r="P225" i="12"/>
  <c r="P164" i="22"/>
  <c r="P224" i="23"/>
  <c r="P310" i="23"/>
  <c r="P320" i="23" s="1"/>
  <c r="O29" i="20"/>
  <c r="P311" i="23"/>
  <c r="P321" i="23" s="1"/>
  <c r="P28" i="20" s="1"/>
  <c r="P225" i="23"/>
  <c r="Q36" i="23"/>
  <c r="Q37" i="23" s="1"/>
  <c r="Q51" i="23"/>
  <c r="Q37" i="21"/>
  <c r="P310" i="21"/>
  <c r="P320" i="21" s="1"/>
  <c r="P224" i="21"/>
  <c r="P226" i="21" s="1"/>
  <c r="P312" i="21" s="1"/>
  <c r="P322" i="21" s="1"/>
  <c r="P184" i="12"/>
  <c r="P191" i="12" s="1"/>
  <c r="P204" i="12" s="1"/>
  <c r="P206" i="12" s="1"/>
  <c r="P159" i="12"/>
  <c r="P161" i="12" s="1"/>
  <c r="P163" i="12" s="1"/>
  <c r="P214" i="22"/>
  <c r="P216" i="22" s="1"/>
  <c r="O23" i="20"/>
  <c r="P165" i="21" l="1"/>
  <c r="R271" i="23"/>
  <c r="R271" i="22"/>
  <c r="R271" i="12"/>
  <c r="P206" i="22"/>
  <c r="P206" i="23"/>
  <c r="P166" i="21"/>
  <c r="R272" i="22"/>
  <c r="R278" i="22" s="1"/>
  <c r="R282" i="22" s="1"/>
  <c r="H282" i="22" s="1"/>
  <c r="P161" i="23"/>
  <c r="P163" i="23" s="1"/>
  <c r="Q170" i="24"/>
  <c r="Q173" i="24" s="1"/>
  <c r="R85" i="24"/>
  <c r="Q92" i="24"/>
  <c r="Q93" i="24" s="1"/>
  <c r="Q98" i="24" s="1"/>
  <c r="Q99" i="24" s="1"/>
  <c r="Q107" i="24" s="1"/>
  <c r="Q186" i="24" s="1"/>
  <c r="Q193" i="24" s="1"/>
  <c r="Q201" i="24" s="1"/>
  <c r="Q102" i="24"/>
  <c r="Q103" i="24" s="1"/>
  <c r="Q147" i="21"/>
  <c r="Q148" i="21" s="1"/>
  <c r="Q152" i="21" s="1"/>
  <c r="Q153" i="21" s="1"/>
  <c r="R140" i="21"/>
  <c r="Q92" i="22"/>
  <c r="Q93" i="22" s="1"/>
  <c r="Q98" i="22" s="1"/>
  <c r="Q99" i="22" s="1"/>
  <c r="Q107" i="22" s="1"/>
  <c r="R85" i="22"/>
  <c r="Q170" i="22"/>
  <c r="Q173" i="22" s="1"/>
  <c r="Q102" i="22"/>
  <c r="Q103" i="22" s="1"/>
  <c r="Q106" i="23"/>
  <c r="Q87" i="23"/>
  <c r="Q88" i="23" s="1"/>
  <c r="Q102" i="21"/>
  <c r="Q103" i="21" s="1"/>
  <c r="Q170" i="21"/>
  <c r="Q173" i="21" s="1"/>
  <c r="Q92" i="21"/>
  <c r="Q93" i="21" s="1"/>
  <c r="Q98" i="21" s="1"/>
  <c r="Q99" i="21" s="1"/>
  <c r="Q107" i="21" s="1"/>
  <c r="R85" i="21"/>
  <c r="Q182" i="22"/>
  <c r="Q189" i="22" s="1"/>
  <c r="Q196" i="22" s="1"/>
  <c r="Q142" i="22"/>
  <c r="Q155" i="22"/>
  <c r="Q41" i="24"/>
  <c r="Q42" i="24" s="1"/>
  <c r="Q47" i="24" s="1"/>
  <c r="Q48" i="24" s="1"/>
  <c r="Q52" i="24" s="1"/>
  <c r="Q53" i="24" s="1"/>
  <c r="Q61" i="24" s="1"/>
  <c r="Q114" i="24" s="1"/>
  <c r="R34" i="24"/>
  <c r="Q169" i="24"/>
  <c r="Q172" i="24" s="1"/>
  <c r="Q155" i="12"/>
  <c r="Q182" i="12"/>
  <c r="Q189" i="12" s="1"/>
  <c r="Q196" i="12" s="1"/>
  <c r="Q142" i="12"/>
  <c r="Q143" i="12" s="1"/>
  <c r="R85" i="12"/>
  <c r="Q170" i="12"/>
  <c r="Q173" i="12" s="1"/>
  <c r="Q92" i="12"/>
  <c r="Q93" i="12" s="1"/>
  <c r="Q98" i="12" s="1"/>
  <c r="Q99" i="12" s="1"/>
  <c r="Q107" i="12" s="1"/>
  <c r="Q186" i="12" s="1"/>
  <c r="Q193" i="12" s="1"/>
  <c r="Q201" i="12" s="1"/>
  <c r="Q102" i="12"/>
  <c r="Q103" i="12" s="1"/>
  <c r="Q185" i="24"/>
  <c r="Q192" i="24" s="1"/>
  <c r="Q197" i="24" s="1"/>
  <c r="Q198" i="24" s="1"/>
  <c r="Q214" i="24" s="1"/>
  <c r="Q216" i="24" s="1"/>
  <c r="R296" i="12"/>
  <c r="R298" i="12" s="1"/>
  <c r="H281" i="12"/>
  <c r="H296" i="12" s="1"/>
  <c r="Q169" i="23"/>
  <c r="Q172" i="23" s="1"/>
  <c r="Q41" i="23"/>
  <c r="Q42" i="23" s="1"/>
  <c r="Q47" i="23" s="1"/>
  <c r="Q48" i="23" s="1"/>
  <c r="Q52" i="23" s="1"/>
  <c r="Q53" i="23" s="1"/>
  <c r="Q61" i="23" s="1"/>
  <c r="Q114" i="23" s="1"/>
  <c r="R34" i="23"/>
  <c r="P164" i="23"/>
  <c r="Q41" i="12"/>
  <c r="Q42" i="12" s="1"/>
  <c r="Q47" i="12" s="1"/>
  <c r="Q48" i="12" s="1"/>
  <c r="Q52" i="12" s="1"/>
  <c r="Q53" i="12" s="1"/>
  <c r="Q61" i="12" s="1"/>
  <c r="Q114" i="12" s="1"/>
  <c r="Q169" i="12"/>
  <c r="Q172" i="12" s="1"/>
  <c r="R34" i="12"/>
  <c r="Q185" i="22"/>
  <c r="Q192" i="22" s="1"/>
  <c r="Q197" i="22" s="1"/>
  <c r="R290" i="21"/>
  <c r="R292" i="21" s="1"/>
  <c r="H280" i="21"/>
  <c r="H290" i="21" s="1"/>
  <c r="R290" i="22"/>
  <c r="R292" i="22" s="1"/>
  <c r="H280" i="22"/>
  <c r="H290" i="22" s="1"/>
  <c r="R140" i="24"/>
  <c r="Q147" i="24"/>
  <c r="Q148" i="24" s="1"/>
  <c r="Q152" i="24" s="1"/>
  <c r="Q153" i="24" s="1"/>
  <c r="R34" i="22"/>
  <c r="Q169" i="22"/>
  <c r="Q172" i="22" s="1"/>
  <c r="Q41" i="22"/>
  <c r="Q42" i="22" s="1"/>
  <c r="Q47" i="22" s="1"/>
  <c r="Q48" i="22" s="1"/>
  <c r="Q52" i="22" s="1"/>
  <c r="Q53" i="22" s="1"/>
  <c r="Q61" i="22" s="1"/>
  <c r="Q114" i="22" s="1"/>
  <c r="P224" i="22"/>
  <c r="P226" i="22" s="1"/>
  <c r="P312" i="22" s="1"/>
  <c r="P322" i="22" s="1"/>
  <c r="P23" i="20" s="1"/>
  <c r="P310" i="22"/>
  <c r="P320" i="22" s="1"/>
  <c r="P165" i="24"/>
  <c r="P166" i="24"/>
  <c r="R296" i="23"/>
  <c r="R298" i="23" s="1"/>
  <c r="H281" i="23"/>
  <c r="H296" i="23" s="1"/>
  <c r="R272" i="12"/>
  <c r="R278" i="24"/>
  <c r="R282" i="24" s="1"/>
  <c r="H282" i="24" s="1"/>
  <c r="H272" i="24"/>
  <c r="H278" i="24" s="1"/>
  <c r="R302" i="24"/>
  <c r="H292" i="24"/>
  <c r="H302" i="24" s="1"/>
  <c r="R290" i="12"/>
  <c r="R292" i="12" s="1"/>
  <c r="H280" i="12"/>
  <c r="H290" i="12" s="1"/>
  <c r="Q143" i="22"/>
  <c r="P165" i="22"/>
  <c r="P166" i="22"/>
  <c r="R278" i="21"/>
  <c r="R282" i="21" s="1"/>
  <c r="H282" i="21" s="1"/>
  <c r="H272" i="21"/>
  <c r="H278" i="21" s="1"/>
  <c r="P310" i="12"/>
  <c r="P320" i="12" s="1"/>
  <c r="P224" i="12"/>
  <c r="P226" i="12" s="1"/>
  <c r="P312" i="12" s="1"/>
  <c r="P322" i="12" s="1"/>
  <c r="P17" i="20" s="1"/>
  <c r="R303" i="24"/>
  <c r="R316" i="24"/>
  <c r="H298" i="24"/>
  <c r="P11" i="20"/>
  <c r="P33" i="20"/>
  <c r="Q185" i="12"/>
  <c r="Q192" i="12" s="1"/>
  <c r="R296" i="22"/>
  <c r="R298" i="22" s="1"/>
  <c r="H281" i="22"/>
  <c r="H296" i="22" s="1"/>
  <c r="P9" i="20"/>
  <c r="P27" i="20"/>
  <c r="Q91" i="23"/>
  <c r="R290" i="23"/>
  <c r="R292" i="23" s="1"/>
  <c r="H280" i="23"/>
  <c r="H290" i="23" s="1"/>
  <c r="Q169" i="21"/>
  <c r="Q172" i="21" s="1"/>
  <c r="R34" i="21"/>
  <c r="Q41" i="21"/>
  <c r="Q42" i="21" s="1"/>
  <c r="Q47" i="21" s="1"/>
  <c r="Q48" i="21" s="1"/>
  <c r="Q52" i="21" s="1"/>
  <c r="Q53" i="21" s="1"/>
  <c r="Q61" i="21" s="1"/>
  <c r="Q114" i="21" s="1"/>
  <c r="P165" i="12"/>
  <c r="P166" i="12"/>
  <c r="Q182" i="23"/>
  <c r="Q189" i="23" s="1"/>
  <c r="Q196" i="23" s="1"/>
  <c r="Q155" i="23"/>
  <c r="Q142" i="23"/>
  <c r="Q143" i="23" s="1"/>
  <c r="P226" i="23"/>
  <c r="P312" i="23" s="1"/>
  <c r="P322" i="23" s="1"/>
  <c r="P29" i="20" s="1"/>
  <c r="Q185" i="21"/>
  <c r="Q192" i="21" s="1"/>
  <c r="R272" i="23"/>
  <c r="R296" i="21"/>
  <c r="R298" i="21" s="1"/>
  <c r="H281" i="21"/>
  <c r="H296" i="21" s="1"/>
  <c r="P166" i="23" l="1"/>
  <c r="P165" i="23"/>
  <c r="R304" i="24"/>
  <c r="H272" i="22"/>
  <c r="H278" i="22" s="1"/>
  <c r="Q186" i="21"/>
  <c r="Q193" i="21" s="1"/>
  <c r="Q201" i="21" s="1"/>
  <c r="Q108" i="21"/>
  <c r="Q115" i="21" s="1"/>
  <c r="Q116" i="21" s="1"/>
  <c r="Q174" i="22"/>
  <c r="Q176" i="22" s="1"/>
  <c r="Q178" i="22" s="1"/>
  <c r="Q20" i="20" s="1"/>
  <c r="Q198" i="22"/>
  <c r="Q214" i="22" s="1"/>
  <c r="Q216" i="22" s="1"/>
  <c r="Q224" i="22" s="1"/>
  <c r="Q108" i="24"/>
  <c r="Q187" i="24" s="1"/>
  <c r="Q194" i="24" s="1"/>
  <c r="Q205" i="24" s="1"/>
  <c r="R85" i="23"/>
  <c r="Q102" i="23"/>
  <c r="Q103" i="23" s="1"/>
  <c r="Q170" i="23"/>
  <c r="Q173" i="23" s="1"/>
  <c r="Q174" i="23" s="1"/>
  <c r="Q176" i="23" s="1"/>
  <c r="Q178" i="23" s="1"/>
  <c r="Q26" i="20" s="1"/>
  <c r="Q92" i="23"/>
  <c r="Q93" i="23" s="1"/>
  <c r="Q98" i="23" s="1"/>
  <c r="Q99" i="23" s="1"/>
  <c r="Q107" i="23" s="1"/>
  <c r="Q186" i="23" s="1"/>
  <c r="Q193" i="23" s="1"/>
  <c r="Q201" i="23" s="1"/>
  <c r="Q186" i="22"/>
  <c r="Q193" i="22" s="1"/>
  <c r="Q201" i="22" s="1"/>
  <c r="Q108" i="22"/>
  <c r="R316" i="23"/>
  <c r="R303" i="23"/>
  <c r="H298" i="23"/>
  <c r="R316" i="21"/>
  <c r="R303" i="21"/>
  <c r="H298" i="21"/>
  <c r="R303" i="12"/>
  <c r="R316" i="12"/>
  <c r="H298" i="12"/>
  <c r="P21" i="20"/>
  <c r="R140" i="22"/>
  <c r="Q147" i="22"/>
  <c r="Q148" i="22" s="1"/>
  <c r="Q152" i="22" s="1"/>
  <c r="Q153" i="22" s="1"/>
  <c r="R278" i="12"/>
  <c r="R282" i="12" s="1"/>
  <c r="H282" i="12" s="1"/>
  <c r="H272" i="12"/>
  <c r="H278" i="12" s="1"/>
  <c r="R27" i="12"/>
  <c r="R22" i="12"/>
  <c r="R24" i="12" s="1"/>
  <c r="R128" i="21"/>
  <c r="R130" i="21" s="1"/>
  <c r="R145" i="21"/>
  <c r="R133" i="21"/>
  <c r="R316" i="22"/>
  <c r="R303" i="22"/>
  <c r="H298" i="22"/>
  <c r="R302" i="23"/>
  <c r="H292" i="23"/>
  <c r="H302" i="23" s="1"/>
  <c r="P15" i="20"/>
  <c r="R27" i="22"/>
  <c r="R22" i="22"/>
  <c r="R24" i="22" s="1"/>
  <c r="Q108" i="12"/>
  <c r="R302" i="12"/>
  <c r="H292" i="12"/>
  <c r="H302" i="12" s="1"/>
  <c r="Q156" i="24"/>
  <c r="Q157" i="24" s="1"/>
  <c r="Q183" i="24"/>
  <c r="Q190" i="24" s="1"/>
  <c r="Q200" i="24" s="1"/>
  <c r="Q202" i="24" s="1"/>
  <c r="Q219" i="24" s="1"/>
  <c r="Q221" i="24" s="1"/>
  <c r="Q174" i="12"/>
  <c r="Q176" i="12" s="1"/>
  <c r="Q178" i="12" s="1"/>
  <c r="Q14" i="20" s="1"/>
  <c r="R302" i="22"/>
  <c r="H292" i="22"/>
  <c r="H302" i="22" s="1"/>
  <c r="Q185" i="23"/>
  <c r="Q192" i="23" s="1"/>
  <c r="Q197" i="23" s="1"/>
  <c r="Q198" i="23" s="1"/>
  <c r="Q214" i="23" s="1"/>
  <c r="Q216" i="23" s="1"/>
  <c r="R302" i="21"/>
  <c r="H292" i="21"/>
  <c r="H302" i="21" s="1"/>
  <c r="R278" i="23"/>
  <c r="R282" i="23" s="1"/>
  <c r="H282" i="23" s="1"/>
  <c r="H272" i="23"/>
  <c r="H278" i="23" s="1"/>
  <c r="H316" i="24"/>
  <c r="H303" i="24"/>
  <c r="R317" i="24"/>
  <c r="H304" i="24"/>
  <c r="H317" i="24" s="1"/>
  <c r="R27" i="24"/>
  <c r="R22" i="24"/>
  <c r="R24" i="24" s="1"/>
  <c r="R90" i="22"/>
  <c r="R73" i="22"/>
  <c r="R75" i="22" s="1"/>
  <c r="R78" i="22"/>
  <c r="R27" i="21"/>
  <c r="R22" i="21"/>
  <c r="R24" i="21" s="1"/>
  <c r="Q197" i="21"/>
  <c r="Q198" i="21" s="1"/>
  <c r="Q214" i="21" s="1"/>
  <c r="Q216" i="21" s="1"/>
  <c r="R140" i="23"/>
  <c r="Q147" i="23"/>
  <c r="Q148" i="23" s="1"/>
  <c r="Q152" i="23" s="1"/>
  <c r="Q153" i="23" s="1"/>
  <c r="R90" i="21"/>
  <c r="R73" i="21"/>
  <c r="R75" i="21" s="1"/>
  <c r="R78" i="21"/>
  <c r="Q197" i="12"/>
  <c r="Q198" i="12" s="1"/>
  <c r="Q214" i="12" s="1"/>
  <c r="Q216" i="12" s="1"/>
  <c r="R133" i="24"/>
  <c r="R145" i="24"/>
  <c r="R128" i="24"/>
  <c r="R130" i="24" s="1"/>
  <c r="R78" i="12"/>
  <c r="R73" i="12"/>
  <c r="R75" i="12" s="1"/>
  <c r="R90" i="12"/>
  <c r="Q174" i="21"/>
  <c r="Q176" i="21" s="1"/>
  <c r="Q178" i="21" s="1"/>
  <c r="Q8" i="20" s="1"/>
  <c r="R90" i="24"/>
  <c r="R78" i="24"/>
  <c r="R73" i="24"/>
  <c r="R75" i="24" s="1"/>
  <c r="Q224" i="24"/>
  <c r="Q310" i="24"/>
  <c r="Q320" i="24" s="1"/>
  <c r="Q33" i="20" s="1"/>
  <c r="R140" i="12"/>
  <c r="Q147" i="12"/>
  <c r="Q148" i="12" s="1"/>
  <c r="Q152" i="12" s="1"/>
  <c r="Q153" i="12" s="1"/>
  <c r="Q156" i="21"/>
  <c r="Q157" i="21" s="1"/>
  <c r="Q183" i="21"/>
  <c r="Q190" i="21" s="1"/>
  <c r="Q200" i="21" s="1"/>
  <c r="R27" i="23"/>
  <c r="R22" i="23"/>
  <c r="R24" i="23" s="1"/>
  <c r="Q174" i="24"/>
  <c r="Q176" i="24" s="1"/>
  <c r="Q178" i="24" s="1"/>
  <c r="Q32" i="20" s="1"/>
  <c r="Q202" i="21" l="1"/>
  <c r="Q219" i="21" s="1"/>
  <c r="Q221" i="21" s="1"/>
  <c r="Q187" i="21"/>
  <c r="Q194" i="21" s="1"/>
  <c r="Q205" i="21" s="1"/>
  <c r="Q160" i="24"/>
  <c r="Q160" i="21"/>
  <c r="R304" i="22"/>
  <c r="R317" i="22" s="1"/>
  <c r="F11" i="25"/>
  <c r="F12" i="25"/>
  <c r="F9" i="25"/>
  <c r="F10" i="25"/>
  <c r="F8" i="25"/>
  <c r="Q310" i="22"/>
  <c r="Q320" i="22" s="1"/>
  <c r="Q21" i="20" s="1"/>
  <c r="R304" i="21"/>
  <c r="R317" i="21" s="1"/>
  <c r="Q115" i="24"/>
  <c r="Q116" i="24" s="1"/>
  <c r="H116" i="24" s="1"/>
  <c r="H164" i="24" s="1"/>
  <c r="Q108" i="23"/>
  <c r="Q160" i="23" s="1"/>
  <c r="Q225" i="24"/>
  <c r="Q226" i="24" s="1"/>
  <c r="Q312" i="24" s="1"/>
  <c r="Q322" i="24" s="1"/>
  <c r="Q35" i="20" s="1"/>
  <c r="Q311" i="24"/>
  <c r="Q321" i="24" s="1"/>
  <c r="Q34" i="20" s="1"/>
  <c r="Q164" i="21"/>
  <c r="H116" i="21"/>
  <c r="H164" i="21" s="1"/>
  <c r="R135" i="21"/>
  <c r="R39" i="22"/>
  <c r="R146" i="21"/>
  <c r="R134" i="21"/>
  <c r="R141" i="21"/>
  <c r="Q224" i="12"/>
  <c r="Q310" i="12"/>
  <c r="Q320" i="12" s="1"/>
  <c r="Q15" i="20" s="1"/>
  <c r="H304" i="22"/>
  <c r="H317" i="22" s="1"/>
  <c r="R39" i="12"/>
  <c r="Q115" i="22"/>
  <c r="Q116" i="22" s="1"/>
  <c r="Q160" i="22"/>
  <c r="Q187" i="22"/>
  <c r="Q194" i="22" s="1"/>
  <c r="Q205" i="22" s="1"/>
  <c r="R304" i="23"/>
  <c r="R86" i="21"/>
  <c r="R79" i="21"/>
  <c r="R80" i="21" s="1"/>
  <c r="H303" i="22"/>
  <c r="H316" i="22"/>
  <c r="Q183" i="12"/>
  <c r="Q190" i="12" s="1"/>
  <c r="Q200" i="12" s="1"/>
  <c r="Q202" i="12" s="1"/>
  <c r="Q219" i="12" s="1"/>
  <c r="Q221" i="12" s="1"/>
  <c r="Q156" i="12"/>
  <c r="Q157" i="12" s="1"/>
  <c r="Q156" i="22"/>
  <c r="Q157" i="22" s="1"/>
  <c r="Q183" i="22"/>
  <c r="Q190" i="22" s="1"/>
  <c r="Q200" i="22" s="1"/>
  <c r="Q202" i="22" s="1"/>
  <c r="Q219" i="22" s="1"/>
  <c r="Q221" i="22" s="1"/>
  <c r="R141" i="24"/>
  <c r="R146" i="24"/>
  <c r="R134" i="24"/>
  <c r="R135" i="24" s="1"/>
  <c r="R40" i="23"/>
  <c r="R28" i="23"/>
  <c r="R29" i="23" s="1"/>
  <c r="R35" i="23"/>
  <c r="Q183" i="23"/>
  <c r="Q190" i="23" s="1"/>
  <c r="Q200" i="23" s="1"/>
  <c r="Q202" i="23" s="1"/>
  <c r="Q219" i="23" s="1"/>
  <c r="Q221" i="23" s="1"/>
  <c r="Q156" i="23"/>
  <c r="Q157" i="23" s="1"/>
  <c r="R40" i="22"/>
  <c r="R28" i="22"/>
  <c r="R29" i="22" s="1"/>
  <c r="R35" i="22"/>
  <c r="H316" i="23"/>
  <c r="H303" i="23"/>
  <c r="R39" i="23"/>
  <c r="R128" i="23"/>
  <c r="R130" i="23" s="1"/>
  <c r="R145" i="23"/>
  <c r="R133" i="23"/>
  <c r="R79" i="24"/>
  <c r="R80" i="24" s="1"/>
  <c r="R86" i="24"/>
  <c r="Q224" i="23"/>
  <c r="Q310" i="23"/>
  <c r="Q320" i="23" s="1"/>
  <c r="Q27" i="20" s="1"/>
  <c r="R40" i="24"/>
  <c r="R28" i="24"/>
  <c r="R29" i="24" s="1"/>
  <c r="R35" i="24"/>
  <c r="H316" i="12"/>
  <c r="H303" i="12"/>
  <c r="Q184" i="21"/>
  <c r="Q191" i="21" s="1"/>
  <c r="Q204" i="21" s="1"/>
  <c r="Q206" i="21" s="1"/>
  <c r="Q159" i="21"/>
  <c r="R40" i="12"/>
  <c r="R28" i="12"/>
  <c r="R29" i="12" s="1"/>
  <c r="R35" i="12"/>
  <c r="R40" i="21"/>
  <c r="R28" i="21"/>
  <c r="R29" i="21" s="1"/>
  <c r="R35" i="21"/>
  <c r="R39" i="21"/>
  <c r="Q184" i="24"/>
  <c r="Q191" i="24" s="1"/>
  <c r="Q204" i="24" s="1"/>
  <c r="Q206" i="24" s="1"/>
  <c r="Q159" i="24"/>
  <c r="R79" i="12"/>
  <c r="R80" i="12" s="1"/>
  <c r="R86" i="12"/>
  <c r="R128" i="12"/>
  <c r="R130" i="12" s="1"/>
  <c r="R145" i="12"/>
  <c r="R133" i="12"/>
  <c r="R304" i="12"/>
  <c r="R128" i="22"/>
  <c r="R130" i="22" s="1"/>
  <c r="R145" i="22"/>
  <c r="R133" i="22"/>
  <c r="Q225" i="21"/>
  <c r="Q311" i="21"/>
  <c r="Q321" i="21" s="1"/>
  <c r="Q10" i="20" s="1"/>
  <c r="Q224" i="21"/>
  <c r="Q310" i="21"/>
  <c r="Q320" i="21" s="1"/>
  <c r="Q9" i="20" s="1"/>
  <c r="R39" i="24"/>
  <c r="H303" i="21"/>
  <c r="H316" i="21"/>
  <c r="R79" i="22"/>
  <c r="R80" i="22" s="1"/>
  <c r="R86" i="22"/>
  <c r="Q115" i="12"/>
  <c r="Q116" i="12" s="1"/>
  <c r="Q160" i="12"/>
  <c r="Q187" i="12"/>
  <c r="Q194" i="12" s="1"/>
  <c r="Q205" i="12" s="1"/>
  <c r="R78" i="23"/>
  <c r="R90" i="23"/>
  <c r="R73" i="23"/>
  <c r="R75" i="23" s="1"/>
  <c r="H304" i="21" l="1"/>
  <c r="H317" i="21" s="1"/>
  <c r="Q115" i="23"/>
  <c r="Q116" i="23" s="1"/>
  <c r="Q161" i="24"/>
  <c r="Q163" i="24" s="1"/>
  <c r="Q164" i="24"/>
  <c r="Q166" i="24" s="1"/>
  <c r="Q161" i="21"/>
  <c r="Q163" i="21" s="1"/>
  <c r="Q165" i="21" s="1"/>
  <c r="Q226" i="21"/>
  <c r="Q312" i="21" s="1"/>
  <c r="Q322" i="21" s="1"/>
  <c r="Q11" i="20" s="1"/>
  <c r="Q187" i="23"/>
  <c r="Q194" i="23" s="1"/>
  <c r="Q205" i="23" s="1"/>
  <c r="R106" i="21"/>
  <c r="R87" i="21"/>
  <c r="R88" i="21" s="1"/>
  <c r="R87" i="22"/>
  <c r="R88" i="22" s="1"/>
  <c r="R106" i="22"/>
  <c r="R36" i="21"/>
  <c r="R37" i="21" s="1"/>
  <c r="R51" i="21"/>
  <c r="R51" i="22"/>
  <c r="R36" i="22"/>
  <c r="R37" i="22" s="1"/>
  <c r="R87" i="12"/>
  <c r="R88" i="12" s="1"/>
  <c r="R106" i="12"/>
  <c r="R51" i="23"/>
  <c r="R36" i="23"/>
  <c r="R37" i="23" s="1"/>
  <c r="R51" i="24"/>
  <c r="R36" i="24"/>
  <c r="R142" i="24"/>
  <c r="R143" i="24" s="1"/>
  <c r="R147" i="24" s="1"/>
  <c r="R148" i="24" s="1"/>
  <c r="R152" i="24" s="1"/>
  <c r="R153" i="24" s="1"/>
  <c r="R182" i="24"/>
  <c r="R189" i="24" s="1"/>
  <c r="R155" i="24"/>
  <c r="R51" i="12"/>
  <c r="R36" i="12"/>
  <c r="R37" i="12" s="1"/>
  <c r="R37" i="24"/>
  <c r="Q165" i="24"/>
  <c r="R106" i="24"/>
  <c r="R87" i="24"/>
  <c r="R88" i="24" s="1"/>
  <c r="R155" i="21"/>
  <c r="R182" i="21"/>
  <c r="R189" i="21" s="1"/>
  <c r="R142" i="21"/>
  <c r="R143" i="21" s="1"/>
  <c r="R147" i="21" s="1"/>
  <c r="R148" i="21" s="1"/>
  <c r="R152" i="21" s="1"/>
  <c r="R153" i="21" s="1"/>
  <c r="R79" i="23"/>
  <c r="R80" i="23" s="1"/>
  <c r="R86" i="23"/>
  <c r="R141" i="22"/>
  <c r="R134" i="22"/>
  <c r="R135" i="22" s="1"/>
  <c r="R146" i="22"/>
  <c r="Q159" i="22"/>
  <c r="Q161" i="22" s="1"/>
  <c r="Q163" i="22" s="1"/>
  <c r="Q184" i="22"/>
  <c r="Q191" i="22" s="1"/>
  <c r="Q204" i="22" s="1"/>
  <c r="Q206" i="22" s="1"/>
  <c r="Q184" i="12"/>
  <c r="Q191" i="12" s="1"/>
  <c r="Q204" i="12" s="1"/>
  <c r="Q206" i="12" s="1"/>
  <c r="Q159" i="12"/>
  <c r="Q161" i="12" s="1"/>
  <c r="Q163" i="12" s="1"/>
  <c r="Q311" i="12"/>
  <c r="Q321" i="12" s="1"/>
  <c r="Q16" i="20" s="1"/>
  <c r="Q225" i="12"/>
  <c r="Q226" i="12" s="1"/>
  <c r="Q312" i="12" s="1"/>
  <c r="Q322" i="12" s="1"/>
  <c r="Q17" i="20" s="1"/>
  <c r="Q164" i="23"/>
  <c r="H116" i="23"/>
  <c r="H164" i="23" s="1"/>
  <c r="R141" i="23"/>
  <c r="R134" i="23"/>
  <c r="R135" i="23" s="1"/>
  <c r="R146" i="23"/>
  <c r="R146" i="12"/>
  <c r="R134" i="12"/>
  <c r="R135" i="12" s="1"/>
  <c r="R141" i="12"/>
  <c r="R91" i="21"/>
  <c r="Q311" i="23"/>
  <c r="Q321" i="23" s="1"/>
  <c r="Q28" i="20" s="1"/>
  <c r="Q225" i="23"/>
  <c r="Q226" i="23" s="1"/>
  <c r="Q312" i="23" s="1"/>
  <c r="Q322" i="23" s="1"/>
  <c r="Q29" i="20" s="1"/>
  <c r="R317" i="12"/>
  <c r="H304" i="12"/>
  <c r="H317" i="12" s="1"/>
  <c r="R91" i="24"/>
  <c r="Q159" i="23"/>
  <c r="Q161" i="23" s="1"/>
  <c r="Q163" i="23" s="1"/>
  <c r="Q184" i="23"/>
  <c r="Q191" i="23" s="1"/>
  <c r="Q204" i="23" s="1"/>
  <c r="Q164" i="12"/>
  <c r="H116" i="12"/>
  <c r="H164" i="12" s="1"/>
  <c r="Q164" i="22"/>
  <c r="H116" i="22"/>
  <c r="H164" i="22" s="1"/>
  <c r="Q225" i="22"/>
  <c r="Q226" i="22" s="1"/>
  <c r="Q312" i="22" s="1"/>
  <c r="Q322" i="22" s="1"/>
  <c r="Q23" i="20" s="1"/>
  <c r="Q311" i="22"/>
  <c r="Q321" i="22" s="1"/>
  <c r="Q22" i="20" s="1"/>
  <c r="R91" i="12"/>
  <c r="R317" i="23"/>
  <c r="H304" i="23"/>
  <c r="H317" i="23" s="1"/>
  <c r="R91" i="22"/>
  <c r="Q166" i="21" l="1"/>
  <c r="Q206" i="23"/>
  <c r="R41" i="23"/>
  <c r="R42" i="23" s="1"/>
  <c r="R47" i="23" s="1"/>
  <c r="R48" i="23" s="1"/>
  <c r="R52" i="23" s="1"/>
  <c r="R169" i="23"/>
  <c r="R172" i="23" s="1"/>
  <c r="R169" i="12"/>
  <c r="R172" i="12" s="1"/>
  <c r="R41" i="12"/>
  <c r="R42" i="12" s="1"/>
  <c r="R47" i="12" s="1"/>
  <c r="R48" i="12" s="1"/>
  <c r="R52" i="12" s="1"/>
  <c r="R53" i="12" s="1"/>
  <c r="Q166" i="23"/>
  <c r="Q165" i="23"/>
  <c r="R169" i="21"/>
  <c r="R172" i="21" s="1"/>
  <c r="R41" i="21"/>
  <c r="R42" i="21" s="1"/>
  <c r="R47" i="21" s="1"/>
  <c r="R48" i="21" s="1"/>
  <c r="R52" i="21" s="1"/>
  <c r="R53" i="21" s="1"/>
  <c r="R183" i="21"/>
  <c r="R190" i="21" s="1"/>
  <c r="R156" i="21"/>
  <c r="R157" i="21" s="1"/>
  <c r="R155" i="22"/>
  <c r="R182" i="22"/>
  <c r="R189" i="22" s="1"/>
  <c r="R142" i="22"/>
  <c r="R182" i="12"/>
  <c r="R189" i="12" s="1"/>
  <c r="R155" i="12"/>
  <c r="R142" i="12"/>
  <c r="R143" i="12" s="1"/>
  <c r="R147" i="12" s="1"/>
  <c r="R148" i="12" s="1"/>
  <c r="R152" i="12" s="1"/>
  <c r="R153" i="12" s="1"/>
  <c r="R87" i="23"/>
  <c r="R88" i="23" s="1"/>
  <c r="R106" i="23"/>
  <c r="Q165" i="22"/>
  <c r="Q166" i="22"/>
  <c r="R41" i="24"/>
  <c r="R42" i="24" s="1"/>
  <c r="R47" i="24" s="1"/>
  <c r="R48" i="24" s="1"/>
  <c r="R52" i="24" s="1"/>
  <c r="R53" i="24" s="1"/>
  <c r="R169" i="24"/>
  <c r="R172" i="24" s="1"/>
  <c r="R91" i="23"/>
  <c r="R196" i="24"/>
  <c r="H189" i="24"/>
  <c r="H196" i="24" s="1"/>
  <c r="R185" i="24"/>
  <c r="R192" i="24" s="1"/>
  <c r="R170" i="12"/>
  <c r="R173" i="12" s="1"/>
  <c r="R92" i="12"/>
  <c r="R93" i="12" s="1"/>
  <c r="R98" i="12" s="1"/>
  <c r="R99" i="12" s="1"/>
  <c r="R107" i="12" s="1"/>
  <c r="R186" i="12" s="1"/>
  <c r="R193" i="12" s="1"/>
  <c r="R102" i="12"/>
  <c r="R103" i="12" s="1"/>
  <c r="R53" i="23"/>
  <c r="R143" i="22"/>
  <c r="R147" i="22" s="1"/>
  <c r="R148" i="22" s="1"/>
  <c r="R152" i="22" s="1"/>
  <c r="R153" i="22" s="1"/>
  <c r="R185" i="12"/>
  <c r="R192" i="12" s="1"/>
  <c r="Q166" i="12"/>
  <c r="Q165" i="12"/>
  <c r="R182" i="23"/>
  <c r="R189" i="23" s="1"/>
  <c r="R142" i="23"/>
  <c r="R143" i="23" s="1"/>
  <c r="R147" i="23" s="1"/>
  <c r="R148" i="23" s="1"/>
  <c r="R152" i="23" s="1"/>
  <c r="R153" i="23" s="1"/>
  <c r="R155" i="23"/>
  <c r="R196" i="21"/>
  <c r="H189" i="21"/>
  <c r="H196" i="21" s="1"/>
  <c r="R92" i="22"/>
  <c r="R93" i="22" s="1"/>
  <c r="R98" i="22" s="1"/>
  <c r="R99" i="22" s="1"/>
  <c r="R107" i="22" s="1"/>
  <c r="R186" i="22" s="1"/>
  <c r="R193" i="22" s="1"/>
  <c r="R170" i="22"/>
  <c r="R173" i="22" s="1"/>
  <c r="R102" i="22"/>
  <c r="R103" i="22" s="1"/>
  <c r="R183" i="24"/>
  <c r="R190" i="24" s="1"/>
  <c r="R156" i="24"/>
  <c r="R157" i="24" s="1"/>
  <c r="R92" i="24"/>
  <c r="R93" i="24" s="1"/>
  <c r="R98" i="24" s="1"/>
  <c r="R99" i="24" s="1"/>
  <c r="R107" i="24" s="1"/>
  <c r="R102" i="24"/>
  <c r="R103" i="24" s="1"/>
  <c r="R170" i="24"/>
  <c r="R173" i="24" s="1"/>
  <c r="R185" i="22"/>
  <c r="R192" i="22" s="1"/>
  <c r="R169" i="22"/>
  <c r="R172" i="22" s="1"/>
  <c r="R41" i="22"/>
  <c r="R42" i="22" s="1"/>
  <c r="R47" i="22" s="1"/>
  <c r="R48" i="22" s="1"/>
  <c r="R52" i="22" s="1"/>
  <c r="R53" i="22" s="1"/>
  <c r="R170" i="21"/>
  <c r="R173" i="21" s="1"/>
  <c r="R102" i="21"/>
  <c r="R103" i="21" s="1"/>
  <c r="R92" i="21"/>
  <c r="R93" i="21" s="1"/>
  <c r="R98" i="21" s="1"/>
  <c r="R99" i="21" s="1"/>
  <c r="R107" i="21" s="1"/>
  <c r="R185" i="21"/>
  <c r="R192" i="21" s="1"/>
  <c r="R174" i="12" l="1"/>
  <c r="R176" i="12" s="1"/>
  <c r="R178" i="12" s="1"/>
  <c r="R14" i="20" s="1"/>
  <c r="R186" i="24"/>
  <c r="R193" i="24" s="1"/>
  <c r="R201" i="24" s="1"/>
  <c r="R108" i="24"/>
  <c r="R187" i="24" s="1"/>
  <c r="R194" i="24" s="1"/>
  <c r="R108" i="22"/>
  <c r="R115" i="22" s="1"/>
  <c r="R108" i="12"/>
  <c r="R187" i="12" s="1"/>
  <c r="R194" i="12" s="1"/>
  <c r="R174" i="24"/>
  <c r="R176" i="24" s="1"/>
  <c r="R178" i="24" s="1"/>
  <c r="R32" i="20" s="1"/>
  <c r="R186" i="21"/>
  <c r="R193" i="21" s="1"/>
  <c r="R108" i="21"/>
  <c r="R156" i="23"/>
  <c r="R157" i="23" s="1"/>
  <c r="R183" i="23"/>
  <c r="R190" i="23" s="1"/>
  <c r="R61" i="24"/>
  <c r="R114" i="24" s="1"/>
  <c r="H53" i="24"/>
  <c r="R92" i="23"/>
  <c r="R93" i="23" s="1"/>
  <c r="R98" i="23" s="1"/>
  <c r="R99" i="23" s="1"/>
  <c r="R107" i="23" s="1"/>
  <c r="R102" i="23"/>
  <c r="R103" i="23" s="1"/>
  <c r="R170" i="23"/>
  <c r="R173" i="23" s="1"/>
  <c r="R174" i="23" s="1"/>
  <c r="R176" i="23" s="1"/>
  <c r="R178" i="23" s="1"/>
  <c r="R26" i="20" s="1"/>
  <c r="R61" i="12"/>
  <c r="R114" i="12" s="1"/>
  <c r="H53" i="12"/>
  <c r="R183" i="22"/>
  <c r="R190" i="22" s="1"/>
  <c r="R156" i="22"/>
  <c r="R157" i="22" s="1"/>
  <c r="R159" i="21"/>
  <c r="R184" i="21"/>
  <c r="R191" i="21" s="1"/>
  <c r="H157" i="21"/>
  <c r="R183" i="12"/>
  <c r="R190" i="12" s="1"/>
  <c r="R156" i="12"/>
  <c r="R157" i="12" s="1"/>
  <c r="R197" i="12"/>
  <c r="H192" i="12"/>
  <c r="H197" i="12" s="1"/>
  <c r="R201" i="22"/>
  <c r="H193" i="22"/>
  <c r="H201" i="22" s="1"/>
  <c r="R201" i="12"/>
  <c r="H193" i="12"/>
  <c r="H201" i="12" s="1"/>
  <c r="R159" i="24"/>
  <c r="R184" i="24"/>
  <c r="R191" i="24" s="1"/>
  <c r="H157" i="24"/>
  <c r="R196" i="23"/>
  <c r="H189" i="23"/>
  <c r="H196" i="23" s="1"/>
  <c r="R61" i="23"/>
  <c r="R114" i="23" s="1"/>
  <c r="H53" i="23"/>
  <c r="R196" i="12"/>
  <c r="H189" i="12"/>
  <c r="H196" i="12" s="1"/>
  <c r="R61" i="21"/>
  <c r="R114" i="21" s="1"/>
  <c r="H53" i="21"/>
  <c r="R200" i="21"/>
  <c r="H190" i="21"/>
  <c r="H200" i="21" s="1"/>
  <c r="R197" i="21"/>
  <c r="R198" i="21" s="1"/>
  <c r="H192" i="21"/>
  <c r="H197" i="21" s="1"/>
  <c r="R174" i="21"/>
  <c r="R176" i="21" s="1"/>
  <c r="R178" i="21" s="1"/>
  <c r="R8" i="20" s="1"/>
  <c r="R61" i="22"/>
  <c r="R114" i="22" s="1"/>
  <c r="H53" i="22"/>
  <c r="R196" i="22"/>
  <c r="H189" i="22"/>
  <c r="H196" i="22" s="1"/>
  <c r="R174" i="22"/>
  <c r="R176" i="22" s="1"/>
  <c r="R178" i="22" s="1"/>
  <c r="R20" i="20" s="1"/>
  <c r="R197" i="24"/>
  <c r="R198" i="24" s="1"/>
  <c r="H192" i="24"/>
  <c r="H197" i="24" s="1"/>
  <c r="R197" i="22"/>
  <c r="H192" i="22"/>
  <c r="H197" i="22" s="1"/>
  <c r="R185" i="23"/>
  <c r="R192" i="23" s="1"/>
  <c r="R200" i="24"/>
  <c r="H190" i="24"/>
  <c r="H200" i="24" s="1"/>
  <c r="H108" i="12" l="1"/>
  <c r="R160" i="12"/>
  <c r="H193" i="24"/>
  <c r="H201" i="24" s="1"/>
  <c r="R115" i="12"/>
  <c r="H108" i="24"/>
  <c r="H115" i="24" s="1"/>
  <c r="R115" i="24"/>
  <c r="R160" i="24"/>
  <c r="R161" i="24" s="1"/>
  <c r="R163" i="24" s="1"/>
  <c r="R165" i="24" s="1"/>
  <c r="F165" i="24" s="1"/>
  <c r="F18" i="9" s="1"/>
  <c r="H108" i="22"/>
  <c r="H115" i="22" s="1"/>
  <c r="R187" i="22"/>
  <c r="R194" i="22" s="1"/>
  <c r="R160" i="22"/>
  <c r="R198" i="22"/>
  <c r="R214" i="22" s="1"/>
  <c r="R216" i="22" s="1"/>
  <c r="R202" i="24"/>
  <c r="H202" i="24" s="1"/>
  <c r="H219" i="24" s="1"/>
  <c r="R186" i="23"/>
  <c r="R193" i="23" s="1"/>
  <c r="R108" i="23"/>
  <c r="R198" i="12"/>
  <c r="R159" i="22"/>
  <c r="R184" i="22"/>
  <c r="R191" i="22" s="1"/>
  <c r="H157" i="22"/>
  <c r="H187" i="12"/>
  <c r="H115" i="12"/>
  <c r="H160" i="12"/>
  <c r="R214" i="21"/>
  <c r="R216" i="21" s="1"/>
  <c r="H198" i="21"/>
  <c r="H214" i="21" s="1"/>
  <c r="H184" i="24"/>
  <c r="H159" i="24"/>
  <c r="R200" i="12"/>
  <c r="R202" i="12" s="1"/>
  <c r="H190" i="12"/>
  <c r="H200" i="12" s="1"/>
  <c r="R200" i="22"/>
  <c r="R202" i="22" s="1"/>
  <c r="H190" i="22"/>
  <c r="H200" i="22" s="1"/>
  <c r="R205" i="24"/>
  <c r="H194" i="24"/>
  <c r="H205" i="24" s="1"/>
  <c r="R214" i="24"/>
  <c r="R216" i="24" s="1"/>
  <c r="H198" i="24"/>
  <c r="H214" i="24" s="1"/>
  <c r="R205" i="22"/>
  <c r="H194" i="22"/>
  <c r="H205" i="22" s="1"/>
  <c r="R197" i="23"/>
  <c r="R198" i="23" s="1"/>
  <c r="H192" i="23"/>
  <c r="H197" i="23" s="1"/>
  <c r="R204" i="24"/>
  <c r="H191" i="24"/>
  <c r="H204" i="24" s="1"/>
  <c r="R200" i="23"/>
  <c r="H190" i="23"/>
  <c r="H200" i="23" s="1"/>
  <c r="R205" i="12"/>
  <c r="H194" i="12"/>
  <c r="H205" i="12" s="1"/>
  <c r="R204" i="21"/>
  <c r="H191" i="21"/>
  <c r="H204" i="21" s="1"/>
  <c r="R115" i="21"/>
  <c r="R187" i="21"/>
  <c r="R194" i="21" s="1"/>
  <c r="R160" i="21"/>
  <c r="R161" i="21" s="1"/>
  <c r="H108" i="21"/>
  <c r="R159" i="12"/>
  <c r="R161" i="12" s="1"/>
  <c r="R184" i="12"/>
  <c r="R191" i="12" s="1"/>
  <c r="H157" i="12"/>
  <c r="R184" i="23"/>
  <c r="R191" i="23" s="1"/>
  <c r="R159" i="23"/>
  <c r="H157" i="23"/>
  <c r="H159" i="21"/>
  <c r="H184" i="21"/>
  <c r="R201" i="21"/>
  <c r="R202" i="21" s="1"/>
  <c r="H193" i="21"/>
  <c r="H201" i="21" s="1"/>
  <c r="H187" i="24" l="1"/>
  <c r="H160" i="24"/>
  <c r="H198" i="22"/>
  <c r="H214" i="22" s="1"/>
  <c r="H187" i="22"/>
  <c r="H161" i="24"/>
  <c r="H163" i="24" s="1"/>
  <c r="H160" i="22"/>
  <c r="R219" i="24"/>
  <c r="R221" i="24" s="1"/>
  <c r="H221" i="24" s="1"/>
  <c r="R161" i="22"/>
  <c r="R163" i="22" s="1"/>
  <c r="R165" i="22" s="1"/>
  <c r="F165" i="22" s="1"/>
  <c r="F16" i="9" s="1"/>
  <c r="R219" i="22"/>
  <c r="R221" i="22" s="1"/>
  <c r="H202" i="22"/>
  <c r="H219" i="22" s="1"/>
  <c r="H161" i="22"/>
  <c r="H163" i="22" s="1"/>
  <c r="R163" i="12"/>
  <c r="R165" i="12" s="1"/>
  <c r="F165" i="12" s="1"/>
  <c r="F15" i="9" s="1"/>
  <c r="H161" i="12"/>
  <c r="H163" i="12" s="1"/>
  <c r="R219" i="12"/>
  <c r="R221" i="12" s="1"/>
  <c r="H202" i="12"/>
  <c r="H219" i="12" s="1"/>
  <c r="R204" i="23"/>
  <c r="H191" i="23"/>
  <c r="H204" i="23" s="1"/>
  <c r="R214" i="23"/>
  <c r="R216" i="23" s="1"/>
  <c r="H198" i="23"/>
  <c r="H214" i="23" s="1"/>
  <c r="R214" i="12"/>
  <c r="R216" i="12" s="1"/>
  <c r="H198" i="12"/>
  <c r="H214" i="12" s="1"/>
  <c r="H115" i="21"/>
  <c r="H187" i="21"/>
  <c r="H160" i="21"/>
  <c r="R163" i="21"/>
  <c r="R165" i="21" s="1"/>
  <c r="F165" i="21" s="1"/>
  <c r="F14" i="9" s="1"/>
  <c r="H161" i="21"/>
  <c r="H163" i="21" s="1"/>
  <c r="R310" i="24"/>
  <c r="R320" i="24" s="1"/>
  <c r="R224" i="24"/>
  <c r="H216" i="24"/>
  <c r="R205" i="21"/>
  <c r="R206" i="21" s="1"/>
  <c r="H206" i="21" s="1"/>
  <c r="H194" i="21"/>
  <c r="H205" i="21" s="1"/>
  <c r="R219" i="21"/>
  <c r="R221" i="21" s="1"/>
  <c r="H202" i="21"/>
  <c r="H219" i="21" s="1"/>
  <c r="R310" i="22"/>
  <c r="R320" i="22" s="1"/>
  <c r="R224" i="22"/>
  <c r="H216" i="22"/>
  <c r="R225" i="24"/>
  <c r="R224" i="21"/>
  <c r="R310" i="21"/>
  <c r="R320" i="21" s="1"/>
  <c r="H216" i="21"/>
  <c r="H184" i="23"/>
  <c r="H159" i="23"/>
  <c r="R206" i="24"/>
  <c r="H206" i="24" s="1"/>
  <c r="R160" i="23"/>
  <c r="R161" i="23" s="1"/>
  <c r="R187" i="23"/>
  <c r="R194" i="23" s="1"/>
  <c r="R115" i="23"/>
  <c r="H108" i="23"/>
  <c r="R204" i="22"/>
  <c r="R206" i="22" s="1"/>
  <c r="H206" i="22" s="1"/>
  <c r="H191" i="22"/>
  <c r="H204" i="22" s="1"/>
  <c r="H184" i="12"/>
  <c r="H159" i="12"/>
  <c r="R204" i="12"/>
  <c r="R206" i="12" s="1"/>
  <c r="H206" i="12" s="1"/>
  <c r="H191" i="12"/>
  <c r="H204" i="12" s="1"/>
  <c r="H184" i="22"/>
  <c r="H159" i="22"/>
  <c r="R201" i="23"/>
  <c r="R202" i="23" s="1"/>
  <c r="H193" i="23"/>
  <c r="H201" i="23" s="1"/>
  <c r="R311" i="24" l="1"/>
  <c r="R321" i="24" s="1"/>
  <c r="R34" i="20" s="1"/>
  <c r="R226" i="24"/>
  <c r="R312" i="24" s="1"/>
  <c r="R322" i="24" s="1"/>
  <c r="H225" i="24"/>
  <c r="H311" i="24"/>
  <c r="H310" i="24"/>
  <c r="H224" i="24"/>
  <c r="H321" i="24"/>
  <c r="H34" i="20" s="1"/>
  <c r="R205" i="23"/>
  <c r="R206" i="23" s="1"/>
  <c r="H206" i="23" s="1"/>
  <c r="H194" i="23"/>
  <c r="H205" i="23" s="1"/>
  <c r="R21" i="20"/>
  <c r="H320" i="22"/>
  <c r="H21" i="20" s="1"/>
  <c r="R311" i="21"/>
  <c r="R321" i="21" s="1"/>
  <c r="R225" i="21"/>
  <c r="R226" i="21" s="1"/>
  <c r="H221" i="21"/>
  <c r="H310" i="21"/>
  <c r="H224" i="21"/>
  <c r="R224" i="23"/>
  <c r="R310" i="23"/>
  <c r="R320" i="23" s="1"/>
  <c r="H216" i="23"/>
  <c r="R33" i="20"/>
  <c r="H320" i="24"/>
  <c r="H33" i="20" s="1"/>
  <c r="R163" i="23"/>
  <c r="R165" i="23" s="1"/>
  <c r="F165" i="23" s="1"/>
  <c r="F17" i="9" s="1"/>
  <c r="F9" i="9" s="1"/>
  <c r="H161" i="23"/>
  <c r="H163" i="23" s="1"/>
  <c r="R9" i="20"/>
  <c r="H320" i="21"/>
  <c r="H9" i="20" s="1"/>
  <c r="R310" i="12"/>
  <c r="R320" i="12" s="1"/>
  <c r="R224" i="12"/>
  <c r="H216" i="12"/>
  <c r="H187" i="23"/>
  <c r="H160" i="23"/>
  <c r="H115" i="23"/>
  <c r="R219" i="23"/>
  <c r="R221" i="23" s="1"/>
  <c r="H202" i="23"/>
  <c r="H219" i="23" s="1"/>
  <c r="H310" i="22"/>
  <c r="H224" i="22"/>
  <c r="R311" i="12"/>
  <c r="R321" i="12" s="1"/>
  <c r="R225" i="12"/>
  <c r="H221" i="12"/>
  <c r="R311" i="22"/>
  <c r="R321" i="22" s="1"/>
  <c r="R225" i="22"/>
  <c r="R226" i="22" s="1"/>
  <c r="H221" i="22"/>
  <c r="R226" i="12" l="1"/>
  <c r="H226" i="24"/>
  <c r="H312" i="24" s="1"/>
  <c r="R312" i="22"/>
  <c r="R322" i="22" s="1"/>
  <c r="H226" i="22"/>
  <c r="H312" i="22" s="1"/>
  <c r="F2" i="9"/>
  <c r="F2" i="20"/>
  <c r="F2" i="23"/>
  <c r="F2" i="24"/>
  <c r="F2" i="8"/>
  <c r="F2" i="21"/>
  <c r="F2" i="22"/>
  <c r="C54" i="17"/>
  <c r="F2" i="7"/>
  <c r="F2" i="16"/>
  <c r="F2" i="12"/>
  <c r="H311" i="22"/>
  <c r="H225" i="22"/>
  <c r="R10" i="20"/>
  <c r="H321" i="21"/>
  <c r="H10" i="20" s="1"/>
  <c r="R35" i="20"/>
  <c r="H322" i="24"/>
  <c r="H35" i="20" s="1"/>
  <c r="F18" i="25" s="1"/>
  <c r="R27" i="20"/>
  <c r="H320" i="23"/>
  <c r="H27" i="20" s="1"/>
  <c r="R22" i="20"/>
  <c r="H321" i="22"/>
  <c r="H22" i="20" s="1"/>
  <c r="H310" i="23"/>
  <c r="H224" i="23"/>
  <c r="R312" i="21"/>
  <c r="R322" i="21" s="1"/>
  <c r="H226" i="21"/>
  <c r="H312" i="21" s="1"/>
  <c r="H310" i="12"/>
  <c r="H224" i="12"/>
  <c r="H311" i="12"/>
  <c r="H225" i="12"/>
  <c r="R312" i="12"/>
  <c r="R322" i="12" s="1"/>
  <c r="H226" i="12"/>
  <c r="H312" i="12" s="1"/>
  <c r="R15" i="20"/>
  <c r="H320" i="12"/>
  <c r="H15" i="20" s="1"/>
  <c r="R16" i="20"/>
  <c r="H321" i="12"/>
  <c r="H16" i="20" s="1"/>
  <c r="H225" i="21"/>
  <c r="H311" i="21"/>
  <c r="R311" i="23"/>
  <c r="R321" i="23" s="1"/>
  <c r="R225" i="23"/>
  <c r="R226" i="23" s="1"/>
  <c r="H221" i="23"/>
  <c r="R312" i="23" l="1"/>
  <c r="R322" i="23" s="1"/>
  <c r="H226" i="23"/>
  <c r="H312" i="23" s="1"/>
  <c r="R28" i="20"/>
  <c r="H321" i="23"/>
  <c r="H28" i="20" s="1"/>
  <c r="R17" i="20"/>
  <c r="H322" i="12"/>
  <c r="H17" i="20" s="1"/>
  <c r="F15" i="25" s="1"/>
  <c r="H311" i="23"/>
  <c r="H225" i="23"/>
  <c r="R11" i="20"/>
  <c r="H322" i="21"/>
  <c r="H11" i="20" s="1"/>
  <c r="F14" i="25" s="1"/>
  <c r="R23" i="20"/>
  <c r="H322" i="22"/>
  <c r="H23" i="20" s="1"/>
  <c r="F16" i="25" s="1"/>
  <c r="R29" i="20" l="1"/>
  <c r="H322" i="23"/>
  <c r="H29" i="20" s="1"/>
  <c r="F17" i="25" s="1"/>
</calcChain>
</file>

<file path=xl/sharedStrings.xml><?xml version="1.0" encoding="utf-8"?>
<sst xmlns="http://schemas.openxmlformats.org/spreadsheetml/2006/main" count="5264" uniqueCount="681">
  <si>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</si>
  <si>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</si>
  <si>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</si>
  <si>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</si>
  <si>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</si>
  <si>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</si>
  <si>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</si>
  <si>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</si>
  <si>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</si>
  <si>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</si>
  <si>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</si>
  <si>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</si>
  <si>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</si>
  <si>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</si>
  <si>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</si>
  <si>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</si>
  <si>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</si>
  <si>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</si>
  <si>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</si>
  <si>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</si>
  <si>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</si>
  <si>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</si>
  <si>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</si>
  <si>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</si>
  <si>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</si>
  <si>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</si>
  <si>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</si>
  <si>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</si>
  <si>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</si>
  <si>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</si>
  <si>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</si>
  <si>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</si>
  <si>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</si>
  <si>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</si>
  <si>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</si>
  <si>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</si>
  <si>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</si>
  <si>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</si>
  <si>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</si>
  <si>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</si>
  <si>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</si>
  <si>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</si>
  <si>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</si>
  <si>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</si>
  <si>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</si>
  <si>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</si>
  <si>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</si>
  <si>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</si>
  <si>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</si>
  <si>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</si>
  <si>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</si>
  <si>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</si>
  <si>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</si>
  <si>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</si>
  <si>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</si>
  <si>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</si>
  <si>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</si>
  <si>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</si>
  <si>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</si>
  <si>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</si>
  <si>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</si>
  <si>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</si>
  <si>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</si>
  <si>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</si>
  <si>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</si>
  <si>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</si>
  <si>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</si>
  <si>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</si>
  <si>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</si>
  <si>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</si>
  <si>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</si>
  <si>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</si>
  <si>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</si>
  <si>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</si>
  <si>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</si>
  <si>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</si>
  <si>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</si>
  <si>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</si>
  <si>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</si>
  <si>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</si>
  <si>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</si>
  <si>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</si>
  <si>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</si>
  <si>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</si>
  <si>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</si>
  <si>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</si>
  <si>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</si>
  <si>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</si>
  <si>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</si>
  <si>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</si>
  <si>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</si>
  <si>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</si>
  <si>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</si>
  <si>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</si>
  <si>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</si>
  <si>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</si>
  <si>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</si>
  <si>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</si>
  <si>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</si>
  <si>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</si>
  <si>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</si>
  <si>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</si>
  <si>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</si>
  <si>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</si>
  <si>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</si>
  <si>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</si>
  <si>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</si>
  <si>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</si>
  <si>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</si>
  <si>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</si>
  <si>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</si>
  <si>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</si>
  <si>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</si>
  <si>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</si>
  <si>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</si>
  <si>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</si>
  <si>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</si>
  <si>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</si>
  <si>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</si>
  <si>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</si>
  <si>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</si>
  <si>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</si>
  <si>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</si>
  <si>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</si>
  <si>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</si>
  <si>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</si>
  <si>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</si>
  <si>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</si>
  <si>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</si>
  <si>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</si>
  <si>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</si>
  <si>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</si>
  <si>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</si>
  <si>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</si>
  <si>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</si>
  <si>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</si>
  <si>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</si>
  <si>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</si>
  <si>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</si>
  <si>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</si>
  <si>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</si>
  <si>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</si>
  <si>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</si>
  <si>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</si>
  <si>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</si>
  <si>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</si>
  <si>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</si>
  <si>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</si>
  <si>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</si>
  <si>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</si>
  <si>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</si>
  <si>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</si>
  <si>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</si>
  <si>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</si>
  <si>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</si>
  <si>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</si>
  <si>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</si>
  <si>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</si>
  <si>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</si>
  <si>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</si>
  <si>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</si>
  <si>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</si>
  <si>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</si>
  <si>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</si>
  <si>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</si>
  <si>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</si>
  <si>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</si>
  <si>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</si>
  <si>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</si>
  <si>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</si>
  <si>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</si>
  <si>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</si>
  <si>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</si>
  <si>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</si>
  <si>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</si>
  <si>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</si>
  <si>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PR24PD17_IN</t>
  </si>
  <si>
    <t>Run on 22 Apr 2024 16:16</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</si>
  <si>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</si>
  <si>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</si>
  <si>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</si>
  <si>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</si>
  <si>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</si>
  <si>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</si>
  <si>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</si>
  <si>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</si>
  <si>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</si>
  <si>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</si>
  <si>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</si>
  <si>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</si>
  <si>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</si>
  <si>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</si>
  <si>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</si>
  <si>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</si>
  <si>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</si>
  <si>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</si>
  <si>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</si>
  <si>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</si>
  <si>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</si>
  <si>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</si>
  <si>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</si>
  <si>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</si>
  <si>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</si>
  <si>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</si>
  <si>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</si>
  <si>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</si>
  <si>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</si>
  <si>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</si>
  <si>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</si>
  <si>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</si>
  <si>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</si>
  <si>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</si>
  <si>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</si>
  <si>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</si>
  <si>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</si>
  <si>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</si>
  <si>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</si>
  <si>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</si>
  <si>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</si>
  <si>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</si>
  <si>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</si>
  <si>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</si>
  <si>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</si>
  <si>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</si>
  <si>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</si>
  <si>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</si>
  <si>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</si>
  <si>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</si>
  <si>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</si>
  <si>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</si>
  <si>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</si>
  <si>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</si>
  <si>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</si>
  <si>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</si>
  <si>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</si>
  <si>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</si>
  <si>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</si>
  <si>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</si>
  <si>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</si>
  <si>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</si>
  <si>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</si>
  <si>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</si>
  <si>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</si>
  <si>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</si>
  <si>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</si>
  <si>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</si>
  <si>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</si>
  <si>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</si>
  <si>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</si>
  <si>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</si>
  <si>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</si>
  <si>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</si>
  <si>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</si>
  <si>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</si>
  <si>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</si>
  <si>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</si>
  <si>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</si>
  <si>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</si>
  <si>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</si>
  <si>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</si>
  <si>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</si>
  <si>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</si>
  <si>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</si>
  <si>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</si>
  <si>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</si>
  <si>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</si>
  <si>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</si>
  <si>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</si>
  <si>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</si>
  <si>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</si>
  <si>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</si>
  <si>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</si>
  <si>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</si>
  <si>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</si>
  <si>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</si>
  <si>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</si>
  <si>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</si>
  <si>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</si>
  <si>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</si>
  <si>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</si>
  <si>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</si>
  <si>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</si>
  <si>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</si>
  <si>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</si>
  <si>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</si>
  <si>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</si>
  <si>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</si>
  <si>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</si>
  <si>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</si>
  <si>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</si>
  <si>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</si>
  <si>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</si>
  <si>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</si>
  <si>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</si>
  <si>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</si>
  <si>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</si>
  <si>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</si>
  <si>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</si>
  <si>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</si>
  <si>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</si>
  <si>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</si>
  <si>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</si>
  <si>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</si>
  <si>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</si>
  <si>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</si>
  <si>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</si>
  <si>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</si>
  <si>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</si>
  <si>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</si>
  <si>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</si>
  <si>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</si>
  <si>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</si>
  <si>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</si>
  <si>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</si>
  <si>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</si>
  <si>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</si>
  <si>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</si>
  <si>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</si>
  <si>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</si>
  <si>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</si>
  <si>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</si>
  <si>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</si>
  <si>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</si>
  <si>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</si>
  <si>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</si>
  <si>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</si>
  <si>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</si>
  <si>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</si>
  <si>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</si>
  <si>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</si>
  <si>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</si>
  <si>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</si>
  <si>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</si>
  <si>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</si>
  <si>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</si>
  <si>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</si>
  <si>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</si>
  <si>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</si>
  <si>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</si>
  <si>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</si>
  <si>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</si>
  <si>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</si>
  <si>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</si>
  <si>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</si>
  <si>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</si>
  <si>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</si>
  <si>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</si>
  <si>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</si>
  <si>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</si>
  <si>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</si>
  <si>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</si>
  <si>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</si>
  <si>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</si>
  <si>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</si>
  <si>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</si>
  <si>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</si>
  <si>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</si>
  <si>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</si>
  <si>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</si>
  <si>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</si>
  <si>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</si>
  <si>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</si>
  <si>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</si>
  <si>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</si>
  <si>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</si>
  <si>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</si>
  <si>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</si>
  <si>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</si>
  <si>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</si>
  <si>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</si>
  <si>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</si>
  <si>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</si>
  <si>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</si>
  <si>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</si>
  <si>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</si>
  <si>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</si>
  <si>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</si>
  <si>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</si>
  <si>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</si>
  <si>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</si>
  <si>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</si>
  <si>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</si>
  <si>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</si>
  <si>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</si>
  <si>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</si>
  <si>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</si>
  <si>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</si>
  <si>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</si>
  <si>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</si>
  <si>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</si>
  <si>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</si>
  <si>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</si>
  <si>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</si>
  <si>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</si>
  <si>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</si>
  <si>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</si>
  <si>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</si>
  <si>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</si>
  <si>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</si>
  <si>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</si>
  <si>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</si>
  <si>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</si>
  <si>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</si>
  <si>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</si>
  <si>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</si>
  <si>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</si>
  <si>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</si>
  <si>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</si>
  <si>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</si>
  <si>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</si>
  <si>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</si>
  <si>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</si>
  <si>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</si>
  <si>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</si>
  <si>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</si>
  <si>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</si>
  <si>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</si>
  <si>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</si>
  <si>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</si>
  <si>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</si>
  <si>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</si>
  <si>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</si>
  <si>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</si>
  <si>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</si>
  <si>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</si>
  <si>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</si>
  <si>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</si>
  <si>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</si>
  <si>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Section added by Ofwat</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</si>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</sst>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_-* #,##0.000_-;\-* #,##0.000_-;_-* &quot;-&quot;??_-;_-@_-"/>
    <numFmt numFmtId="176" formatCode="_-* #,##0.0000_-;\-* #,##0.0000_-;_-* &quot;-&quot;??_-;_-@_-"/>
    <numFmt numFmtId="177" formatCode="0.00000"/>
    <numFmt numFmtId="178" formatCode="0.0%"/>
    <numFmt numFmtId="179" formatCode="_(* #,##0.000_);_(* \(#,##0.000\);_(* &quot;-&quot;??_);_(@_)"/>
    <numFmt numFmtId="180" formatCode="#,##0.00_);\(#,##0.00\);&quot;-  &quot;;&quot; &quot;@&quot; &quot;"/>
    <numFmt numFmtId="181" formatCode="0.0000"/>
    <numFmt numFmtId="182" formatCode="0.00%_);\-0.00%_);&quot;-  &quot;;&quot; &quot;@&quot; &quot;"/>
    <numFmt numFmtId="183" formatCode="0.000"/>
    <numFmt numFmtId="184" formatCode="_-* #,##0.000_-;\-* #,##0.000_-;_-* &quot;-&quot;???_-;_-@_-"/>
    <numFmt numFmtId="185" formatCode="#,##0.000_ ;\-#,##0.000\ "/>
    <numFmt numFmtId="186" formatCode="_-* #,##0_-;\-* #,##0_-;_-* &quot;-&quot;??_-;_-@_-"/>
    <numFmt numFmtId="187" formatCode="#,##0.000"/>
    <numFmt numFmtId="188" formatCode="#,##0.0"/>
  </numFmts>
  <fonts count="6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164"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3" borderId="0" applyNumberFormat="0" applyFont="0" applyBorder="0" applyAlignment="0" applyProtection="0"/>
    <xf numFmtId="0" fontId="3" fillId="44"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5" fontId="3" fillId="0" borderId="0" applyFont="0" applyFill="0" applyBorder="0" applyProtection="0">
      <alignment vertical="top"/>
    </xf>
    <xf numFmtId="0" fontId="59" fillId="0" borderId="0"/>
    <xf numFmtId="0" fontId="54" fillId="0" borderId="0"/>
  </cellStyleXfs>
  <cellXfs count="360">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9" fontId="20" fillId="50" borderId="0" xfId="61" applyFont="1" applyFill="1">
      <alignment vertical="top"/>
    </xf>
    <xf numFmtId="169" fontId="20" fillId="0" borderId="0" xfId="61" applyFont="1">
      <alignment vertical="top"/>
    </xf>
    <xf numFmtId="168" fontId="20" fillId="0" borderId="0" xfId="60" applyFont="1" applyFill="1">
      <alignment vertical="top"/>
    </xf>
    <xf numFmtId="171" fontId="20" fillId="50" borderId="0" xfId="0" applyNumberFormat="1" applyFont="1" applyFill="1" applyAlignment="1">
      <alignment vertical="top"/>
    </xf>
    <xf numFmtId="171" fontId="0" fillId="0" borderId="0" xfId="0" applyNumberFormat="1" applyAlignment="1">
      <alignment vertical="top"/>
    </xf>
    <xf numFmtId="171" fontId="20" fillId="0" borderId="0" xfId="0" applyNumberFormat="1" applyFont="1" applyAlignment="1">
      <alignment vertical="top"/>
    </xf>
    <xf numFmtId="171" fontId="20" fillId="0" borderId="0" xfId="0" applyNumberFormat="1" applyFont="1" applyAlignment="1">
      <alignment horizontal="right" vertical="top"/>
    </xf>
    <xf numFmtId="171" fontId="25" fillId="0" borderId="0" xfId="0" applyNumberFormat="1" applyFont="1" applyAlignment="1">
      <alignment vertical="top"/>
    </xf>
    <xf numFmtId="171" fontId="24" fillId="0" borderId="0" xfId="0" applyNumberFormat="1" applyFont="1" applyAlignment="1">
      <alignment vertical="top"/>
    </xf>
    <xf numFmtId="168" fontId="20" fillId="0" borderId="0" xfId="60" applyFont="1">
      <alignment vertical="top"/>
    </xf>
    <xf numFmtId="169" fontId="20" fillId="0" borderId="0" xfId="61" applyFont="1" applyBorder="1">
      <alignment vertical="top"/>
    </xf>
    <xf numFmtId="0" fontId="29" fillId="0" borderId="0" xfId="0" applyFont="1" applyAlignment="1">
      <alignment vertical="top"/>
    </xf>
    <xf numFmtId="169" fontId="24" fillId="0" borderId="0" xfId="61" applyFont="1" applyBorder="1">
      <alignment vertical="top"/>
    </xf>
    <xf numFmtId="165" fontId="20" fillId="49" borderId="0" xfId="0" applyNumberFormat="1" applyFont="1" applyFill="1" applyAlignment="1">
      <alignment vertical="top"/>
    </xf>
    <xf numFmtId="0" fontId="30" fillId="0" borderId="0" xfId="0" applyFont="1" applyAlignment="1">
      <alignment vertical="top"/>
    </xf>
    <xf numFmtId="169" fontId="20" fillId="0" borderId="0" xfId="61" applyFont="1" applyFill="1">
      <alignment vertical="top"/>
    </xf>
    <xf numFmtId="168" fontId="26" fillId="0" borderId="0" xfId="60" applyFont="1" applyFill="1">
      <alignment vertical="top"/>
    </xf>
    <xf numFmtId="165"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8" fontId="26" fillId="0" borderId="0" xfId="60" applyFont="1">
      <alignment vertical="top"/>
    </xf>
    <xf numFmtId="0" fontId="26" fillId="0" borderId="0" xfId="0" applyFont="1" applyAlignment="1">
      <alignment vertical="top"/>
    </xf>
    <xf numFmtId="172" fontId="20" fillId="0" borderId="0" xfId="0" applyNumberFormat="1" applyFont="1" applyAlignment="1">
      <alignment vertical="top"/>
    </xf>
    <xf numFmtId="169" fontId="16" fillId="0" borderId="0" xfId="61" applyFont="1" applyFill="1">
      <alignment vertical="top"/>
    </xf>
    <xf numFmtId="169" fontId="16" fillId="48" borderId="0" xfId="61" applyFont="1" applyFill="1">
      <alignment vertical="top"/>
    </xf>
    <xf numFmtId="173" fontId="20" fillId="0" borderId="0" xfId="0" applyNumberFormat="1" applyFont="1" applyAlignment="1">
      <alignment vertical="top"/>
    </xf>
    <xf numFmtId="174" fontId="20" fillId="0" borderId="0" xfId="62" applyNumberFormat="1" applyFont="1">
      <alignment vertical="top"/>
    </xf>
    <xf numFmtId="174" fontId="20" fillId="44" borderId="0" xfId="62" applyNumberFormat="1" applyFont="1" applyFill="1">
      <alignment vertical="top"/>
    </xf>
    <xf numFmtId="0" fontId="20" fillId="42" borderId="0" xfId="0" applyFont="1" applyFill="1" applyAlignment="1">
      <alignment vertical="top"/>
    </xf>
    <xf numFmtId="164" fontId="20" fillId="0" borderId="0" xfId="1" applyFont="1" applyBorder="1" applyAlignment="1">
      <alignment vertical="top"/>
    </xf>
    <xf numFmtId="169"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9" fontId="20" fillId="0" borderId="0" xfId="68" applyNumberFormat="1" applyBorder="1">
      <alignment horizontal="right" vertical="top"/>
    </xf>
    <xf numFmtId="0" fontId="20" fillId="0" borderId="0" xfId="68" applyBorder="1">
      <alignment horizontal="right" vertical="top"/>
    </xf>
    <xf numFmtId="171"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9" fontId="25" fillId="0" borderId="0" xfId="67" applyNumberFormat="1" applyBorder="1">
      <alignment vertical="top"/>
    </xf>
    <xf numFmtId="0" fontId="25" fillId="0" borderId="0" xfId="67" applyBorder="1">
      <alignment vertical="top"/>
    </xf>
    <xf numFmtId="171" fontId="25" fillId="0" borderId="0" xfId="67" applyNumberFormat="1" applyBorder="1">
      <alignment vertical="top"/>
    </xf>
    <xf numFmtId="0" fontId="25" fillId="0" borderId="0" xfId="67" applyFill="1">
      <alignment vertical="top"/>
    </xf>
    <xf numFmtId="169" fontId="24" fillId="0" borderId="0" xfId="66" applyBorder="1">
      <alignment vertical="top"/>
    </xf>
    <xf numFmtId="171" fontId="24" fillId="0" borderId="0" xfId="66" applyNumberFormat="1" applyBorder="1">
      <alignment vertical="top"/>
    </xf>
    <xf numFmtId="0" fontId="25" fillId="0" borderId="0" xfId="67">
      <alignment vertical="top"/>
    </xf>
    <xf numFmtId="0" fontId="3" fillId="0" borderId="0" xfId="0" applyFont="1" applyAlignment="1">
      <alignment vertical="top"/>
    </xf>
    <xf numFmtId="174" fontId="24" fillId="0" borderId="0" xfId="66" applyNumberFormat="1" applyFill="1">
      <alignment vertical="top"/>
    </xf>
    <xf numFmtId="174" fontId="25" fillId="0" borderId="0" xfId="67" applyNumberFormat="1">
      <alignment vertical="top"/>
    </xf>
    <xf numFmtId="174" fontId="20" fillId="0" borderId="0" xfId="68" applyNumberFormat="1">
      <alignment horizontal="right" vertical="top"/>
    </xf>
    <xf numFmtId="173" fontId="24" fillId="0" borderId="0" xfId="66" applyNumberFormat="1" applyFill="1">
      <alignment vertical="top"/>
    </xf>
    <xf numFmtId="173" fontId="25" fillId="0" borderId="0" xfId="67" applyNumberFormat="1" applyFill="1">
      <alignment vertical="top"/>
    </xf>
    <xf numFmtId="173" fontId="20" fillId="0" borderId="0" xfId="68" applyNumberFormat="1" applyFill="1">
      <alignment horizontal="right" vertical="top"/>
    </xf>
    <xf numFmtId="168" fontId="24" fillId="0" borderId="0" xfId="66" applyNumberFormat="1" applyFill="1">
      <alignment vertical="top"/>
    </xf>
    <xf numFmtId="168" fontId="25" fillId="0" borderId="0" xfId="67" applyNumberFormat="1">
      <alignment vertical="top"/>
    </xf>
    <xf numFmtId="168" fontId="20" fillId="0" borderId="0" xfId="68" applyNumberFormat="1">
      <alignment horizontal="right" vertical="top"/>
    </xf>
    <xf numFmtId="169" fontId="24" fillId="0" borderId="0" xfId="66" applyFill="1">
      <alignment vertical="top"/>
    </xf>
    <xf numFmtId="169" fontId="25" fillId="0" borderId="0" xfId="67" applyNumberFormat="1">
      <alignment vertical="top"/>
    </xf>
    <xf numFmtId="169" fontId="20" fillId="0" borderId="0" xfId="68" applyNumberFormat="1">
      <alignment horizontal="right" vertical="top"/>
    </xf>
    <xf numFmtId="169" fontId="25" fillId="0" borderId="0" xfId="67" applyNumberFormat="1" applyFill="1">
      <alignment vertical="top"/>
    </xf>
    <xf numFmtId="169" fontId="20" fillId="0" borderId="0" xfId="68" applyNumberFormat="1" applyFill="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8" fontId="25" fillId="0" borderId="0" xfId="67" applyNumberFormat="1" applyFill="1">
      <alignment vertical="top"/>
    </xf>
    <xf numFmtId="168" fontId="20" fillId="0" borderId="0" xfId="68" applyNumberFormat="1" applyFill="1">
      <alignment horizontal="right" vertical="top"/>
    </xf>
    <xf numFmtId="169" fontId="3" fillId="0" borderId="0" xfId="61" applyFont="1">
      <alignment vertical="top"/>
    </xf>
    <xf numFmtId="168" fontId="24" fillId="0" borderId="0" xfId="66" applyNumberFormat="1">
      <alignment vertical="top"/>
    </xf>
    <xf numFmtId="169" fontId="3" fillId="0" borderId="0" xfId="61" applyFont="1" applyFill="1">
      <alignment vertical="top"/>
    </xf>
    <xf numFmtId="169" fontId="3" fillId="48" borderId="0" xfId="61" applyFont="1" applyFill="1">
      <alignment vertical="top"/>
    </xf>
    <xf numFmtId="169" fontId="24" fillId="0" borderId="0" xfId="66">
      <alignment vertical="top"/>
    </xf>
    <xf numFmtId="164" fontId="3" fillId="0" borderId="0" xfId="1" applyFont="1"/>
    <xf numFmtId="164" fontId="20" fillId="0" borderId="0" xfId="1" applyFont="1" applyAlignment="1">
      <alignment vertical="top"/>
    </xf>
    <xf numFmtId="164" fontId="20" fillId="0" borderId="0" xfId="1" applyFont="1" applyFill="1" applyAlignment="1">
      <alignment vertical="top"/>
    </xf>
    <xf numFmtId="164" fontId="3" fillId="0" borderId="0" xfId="1" applyFont="1" applyBorder="1" applyAlignment="1">
      <alignment vertical="top"/>
    </xf>
    <xf numFmtId="164" fontId="26" fillId="0" borderId="0" xfId="1" applyFont="1" applyAlignment="1">
      <alignment vertical="top"/>
    </xf>
    <xf numFmtId="164" fontId="16" fillId="0" borderId="0" xfId="1" applyFont="1" applyFill="1" applyAlignment="1">
      <alignment vertical="top"/>
    </xf>
    <xf numFmtId="164" fontId="26" fillId="0" borderId="0" xfId="1" applyFont="1" applyFill="1" applyAlignment="1">
      <alignment vertical="top"/>
    </xf>
    <xf numFmtId="164" fontId="3" fillId="0" borderId="0" xfId="1" applyFont="1" applyAlignment="1">
      <alignment vertical="top"/>
    </xf>
    <xf numFmtId="164" fontId="27" fillId="0" borderId="0" xfId="1" applyFont="1" applyAlignment="1">
      <alignment vertical="top"/>
    </xf>
    <xf numFmtId="164" fontId="3" fillId="0" borderId="0" xfId="1" applyFont="1" applyFill="1" applyAlignment="1">
      <alignment vertical="top"/>
    </xf>
    <xf numFmtId="170" fontId="20" fillId="48" borderId="0" xfId="62" applyFont="1" applyFill="1">
      <alignment vertical="top"/>
    </xf>
    <xf numFmtId="164"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5" fontId="0" fillId="44" borderId="10" xfId="0" applyNumberFormat="1" applyFill="1" applyBorder="1"/>
    <xf numFmtId="169" fontId="31" fillId="0" borderId="0" xfId="67" applyNumberFormat="1" applyFont="1" applyBorder="1">
      <alignment vertical="top"/>
    </xf>
    <xf numFmtId="0" fontId="31" fillId="0" borderId="0" xfId="67" applyFont="1" applyBorder="1">
      <alignment vertical="top"/>
    </xf>
    <xf numFmtId="171"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3" fontId="31" fillId="0" borderId="0" xfId="67" applyNumberFormat="1" applyFont="1" applyFill="1">
      <alignment vertical="top"/>
    </xf>
    <xf numFmtId="169" fontId="32" fillId="0" borderId="0" xfId="67" applyNumberFormat="1" applyFont="1" applyBorder="1">
      <alignment vertical="top"/>
    </xf>
    <xf numFmtId="0" fontId="32" fillId="0" borderId="0" xfId="67" applyFont="1" applyBorder="1">
      <alignment vertical="top"/>
    </xf>
    <xf numFmtId="171"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5"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4" fontId="31" fillId="0" borderId="0" xfId="67" applyNumberFormat="1" applyFont="1">
      <alignment vertical="top"/>
    </xf>
    <xf numFmtId="168" fontId="31" fillId="0" borderId="0" xfId="67" applyNumberFormat="1" applyFont="1">
      <alignment vertical="top"/>
    </xf>
    <xf numFmtId="169" fontId="31" fillId="0" borderId="0" xfId="67" applyNumberFormat="1" applyFont="1">
      <alignment vertical="top"/>
    </xf>
    <xf numFmtId="169" fontId="31" fillId="0" borderId="0" xfId="67" applyNumberFormat="1" applyFont="1" applyFill="1">
      <alignment vertical="top"/>
    </xf>
    <xf numFmtId="172" fontId="31" fillId="0" borderId="0" xfId="67" applyNumberFormat="1" applyFont="1" applyFill="1">
      <alignment vertical="top"/>
    </xf>
    <xf numFmtId="168" fontId="31" fillId="0" borderId="0" xfId="67" applyNumberFormat="1" applyFont="1" applyFill="1">
      <alignment vertical="top"/>
    </xf>
    <xf numFmtId="164" fontId="37" fillId="33" borderId="0" xfId="1" applyFont="1" applyFill="1"/>
    <xf numFmtId="0" fontId="35" fillId="33" borderId="0" xfId="0" applyFont="1" applyFill="1"/>
    <xf numFmtId="165"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164" fontId="20" fillId="0" borderId="0" xfId="1" applyFont="1" applyFill="1" applyBorder="1" applyAlignment="1">
      <alignment vertical="top"/>
    </xf>
    <xf numFmtId="164" fontId="20" fillId="0" borderId="12" xfId="1" applyFont="1" applyFill="1" applyBorder="1" applyAlignment="1">
      <alignment vertical="top"/>
    </xf>
    <xf numFmtId="164" fontId="24" fillId="0" borderId="0" xfId="1" applyFont="1" applyFill="1" applyAlignment="1">
      <alignment vertical="top"/>
    </xf>
    <xf numFmtId="164" fontId="25" fillId="0" borderId="0" xfId="1" applyFont="1" applyFill="1" applyAlignment="1">
      <alignment vertical="top"/>
    </xf>
    <xf numFmtId="164" fontId="31" fillId="0" borderId="0" xfId="1" applyFont="1" applyFill="1" applyAlignment="1">
      <alignment vertical="top"/>
    </xf>
    <xf numFmtId="164" fontId="20" fillId="0" borderId="0" xfId="1" applyFont="1" applyFill="1" applyAlignment="1">
      <alignment horizontal="right" vertical="top"/>
    </xf>
    <xf numFmtId="164" fontId="20" fillId="0" borderId="0" xfId="0" applyNumberFormat="1" applyFont="1" applyAlignment="1">
      <alignment vertical="top"/>
    </xf>
    <xf numFmtId="164" fontId="20" fillId="61" borderId="0" xfId="1" applyFont="1" applyFill="1" applyAlignment="1">
      <alignment vertical="top"/>
    </xf>
    <xf numFmtId="164" fontId="24" fillId="0" borderId="0" xfId="1" applyFont="1" applyAlignment="1">
      <alignment vertical="top"/>
    </xf>
    <xf numFmtId="164"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5" fontId="24" fillId="0" borderId="0" xfId="1" applyNumberFormat="1" applyFont="1" applyAlignment="1">
      <alignment vertical="top"/>
    </xf>
    <xf numFmtId="175" fontId="25" fillId="0" borderId="0" xfId="1" applyNumberFormat="1" applyFont="1" applyFill="1" applyAlignment="1">
      <alignment vertical="top"/>
    </xf>
    <xf numFmtId="175" fontId="31" fillId="0" borderId="0" xfId="1" applyNumberFormat="1" applyFont="1" applyFill="1" applyAlignment="1">
      <alignment vertical="top"/>
    </xf>
    <xf numFmtId="175" fontId="20" fillId="0" borderId="0" xfId="1" applyNumberFormat="1" applyFont="1" applyAlignment="1">
      <alignment horizontal="right" vertical="top"/>
    </xf>
    <xf numFmtId="175" fontId="20" fillId="0" borderId="0" xfId="1" applyNumberFormat="1" applyFont="1" applyAlignment="1">
      <alignment vertical="top"/>
    </xf>
    <xf numFmtId="175" fontId="20" fillId="0" borderId="0" xfId="1" applyNumberFormat="1" applyFont="1" applyFill="1" applyAlignment="1">
      <alignment vertical="top"/>
    </xf>
    <xf numFmtId="176" fontId="20" fillId="0" borderId="0" xfId="1" applyNumberFormat="1" applyFont="1" applyAlignment="1">
      <alignment vertical="top"/>
    </xf>
    <xf numFmtId="177"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8" fontId="20" fillId="50" borderId="0" xfId="0" applyNumberFormat="1" applyFont="1" applyFill="1" applyAlignment="1">
      <alignment vertical="top"/>
    </xf>
    <xf numFmtId="178" fontId="20" fillId="0" borderId="0" xfId="0" applyNumberFormat="1" applyFont="1" applyAlignment="1">
      <alignment vertical="top"/>
    </xf>
    <xf numFmtId="179" fontId="25" fillId="0" borderId="0" xfId="1" applyNumberFormat="1" applyFont="1" applyFill="1" applyAlignment="1">
      <alignment vertical="top"/>
    </xf>
    <xf numFmtId="179" fontId="31" fillId="0" borderId="0" xfId="1" applyNumberFormat="1" applyFont="1" applyFill="1" applyAlignment="1">
      <alignment vertical="top"/>
    </xf>
    <xf numFmtId="179" fontId="20" fillId="0" borderId="0" xfId="1" applyNumberFormat="1" applyFont="1" applyAlignment="1">
      <alignment horizontal="right" vertical="top"/>
    </xf>
    <xf numFmtId="179" fontId="20" fillId="0" borderId="0" xfId="1" applyNumberFormat="1" applyFont="1" applyAlignment="1">
      <alignment vertical="top"/>
    </xf>
    <xf numFmtId="172" fontId="24" fillId="0" borderId="0" xfId="1" applyNumberFormat="1" applyFont="1" applyFill="1" applyAlignment="1">
      <alignment vertical="top"/>
    </xf>
    <xf numFmtId="172" fontId="25" fillId="0" borderId="0" xfId="1" applyNumberFormat="1" applyFont="1" applyFill="1" applyAlignment="1">
      <alignment vertical="top"/>
    </xf>
    <xf numFmtId="172" fontId="31" fillId="0" borderId="0" xfId="1" applyNumberFormat="1" applyFont="1" applyFill="1" applyAlignment="1">
      <alignment vertical="top"/>
    </xf>
    <xf numFmtId="172" fontId="20" fillId="0" borderId="0" xfId="1" applyNumberFormat="1" applyFont="1" applyAlignment="1">
      <alignment horizontal="right" vertical="top"/>
    </xf>
    <xf numFmtId="172" fontId="20" fillId="0" borderId="0" xfId="1" applyNumberFormat="1" applyFont="1" applyAlignment="1">
      <alignment vertical="top"/>
    </xf>
    <xf numFmtId="172" fontId="20" fillId="61" borderId="0" xfId="1" applyNumberFormat="1" applyFont="1" applyFill="1" applyAlignment="1">
      <alignment vertical="top"/>
    </xf>
    <xf numFmtId="172" fontId="20" fillId="0" borderId="0" xfId="1" applyNumberFormat="1" applyFont="1" applyFill="1" applyAlignment="1">
      <alignment vertical="top"/>
    </xf>
    <xf numFmtId="164" fontId="24" fillId="61" borderId="0" xfId="1" applyFont="1" applyFill="1" applyAlignment="1">
      <alignment vertical="top"/>
    </xf>
    <xf numFmtId="164" fontId="25" fillId="61" borderId="0" xfId="1" applyFont="1" applyFill="1" applyAlignment="1">
      <alignment vertical="top"/>
    </xf>
    <xf numFmtId="164" fontId="31" fillId="61" borderId="0" xfId="1" applyFont="1" applyFill="1" applyAlignment="1">
      <alignment vertical="top"/>
    </xf>
    <xf numFmtId="164" fontId="20" fillId="61" borderId="0" xfId="1" applyFont="1" applyFill="1" applyAlignment="1">
      <alignment horizontal="right" vertical="top"/>
    </xf>
    <xf numFmtId="164" fontId="30" fillId="0" borderId="0" xfId="1" applyFont="1" applyFill="1" applyAlignment="1">
      <alignment vertical="top"/>
    </xf>
    <xf numFmtId="179" fontId="24" fillId="0" borderId="0" xfId="1" applyNumberFormat="1" applyFont="1" applyAlignment="1">
      <alignment vertical="top"/>
    </xf>
    <xf numFmtId="179"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1" fontId="20" fillId="0" borderId="0" xfId="0" applyNumberFormat="1" applyFont="1" applyAlignment="1">
      <alignment vertical="top"/>
    </xf>
    <xf numFmtId="164" fontId="30" fillId="0" borderId="0" xfId="0" applyNumberFormat="1" applyFont="1" applyAlignment="1">
      <alignment vertical="top"/>
    </xf>
    <xf numFmtId="182"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2" fontId="20" fillId="0" borderId="0" xfId="2" applyNumberFormat="1" applyFont="1" applyAlignment="1">
      <alignment vertical="top"/>
    </xf>
    <xf numFmtId="10" fontId="3" fillId="0" borderId="13" xfId="2" applyBorder="1" applyAlignment="1">
      <alignment vertical="top"/>
    </xf>
    <xf numFmtId="164" fontId="16" fillId="0" borderId="0" xfId="0" applyNumberFormat="1" applyFont="1" applyAlignment="1">
      <alignment vertical="top"/>
    </xf>
    <xf numFmtId="182"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5" fontId="20" fillId="61" borderId="0" xfId="1" applyNumberFormat="1" applyFont="1" applyFill="1" applyAlignment="1">
      <alignment vertical="top"/>
    </xf>
    <xf numFmtId="175" fontId="20" fillId="0" borderId="0" xfId="1" applyNumberFormat="1" applyFont="1" applyFill="1" applyBorder="1" applyAlignment="1">
      <alignment vertical="top"/>
    </xf>
    <xf numFmtId="175" fontId="20" fillId="0" borderId="12" xfId="1" applyNumberFormat="1" applyFont="1" applyFill="1" applyBorder="1" applyAlignment="1">
      <alignment vertical="top"/>
    </xf>
    <xf numFmtId="175" fontId="20" fillId="0" borderId="0" xfId="0" applyNumberFormat="1" applyFont="1" applyAlignment="1">
      <alignment vertical="top"/>
    </xf>
    <xf numFmtId="183" fontId="20" fillId="61" borderId="0" xfId="0" applyNumberFormat="1" applyFont="1" applyFill="1" applyAlignment="1">
      <alignment vertical="top"/>
    </xf>
    <xf numFmtId="183" fontId="20" fillId="0" borderId="0" xfId="1" applyNumberFormat="1" applyFont="1" applyAlignment="1">
      <alignment vertical="top"/>
    </xf>
    <xf numFmtId="183" fontId="20" fillId="0" borderId="0" xfId="0" applyNumberFormat="1" applyFont="1" applyAlignment="1">
      <alignment vertical="top"/>
    </xf>
    <xf numFmtId="185" fontId="20" fillId="0" borderId="0" xfId="1" applyNumberFormat="1" applyFont="1" applyAlignment="1">
      <alignment vertical="top"/>
    </xf>
    <xf numFmtId="186" fontId="30" fillId="0" borderId="0" xfId="1" applyNumberFormat="1" applyFont="1" applyFill="1" applyAlignment="1">
      <alignment vertical="top"/>
    </xf>
    <xf numFmtId="183" fontId="30" fillId="0" borderId="0" xfId="0" applyNumberFormat="1" applyFont="1" applyAlignment="1">
      <alignment vertical="top"/>
    </xf>
    <xf numFmtId="186" fontId="30" fillId="0" borderId="0" xfId="0" applyNumberFormat="1" applyFont="1" applyAlignment="1">
      <alignment vertical="top"/>
    </xf>
    <xf numFmtId="175" fontId="24" fillId="0" borderId="0" xfId="1" applyNumberFormat="1" applyFont="1" applyFill="1" applyAlignment="1">
      <alignment vertical="top"/>
    </xf>
    <xf numFmtId="175" fontId="20" fillId="0" borderId="0" xfId="1" applyNumberFormat="1" applyFont="1" applyFill="1" applyAlignment="1">
      <alignment horizontal="right" vertical="top"/>
    </xf>
    <xf numFmtId="165" fontId="20" fillId="50" borderId="0" xfId="0" applyNumberFormat="1" applyFont="1" applyFill="1" applyAlignment="1">
      <alignment vertical="top"/>
    </xf>
    <xf numFmtId="184"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164" fontId="16" fillId="0" borderId="0" xfId="1" applyFont="1" applyAlignment="1">
      <alignment vertical="top"/>
    </xf>
    <xf numFmtId="175" fontId="16" fillId="0" borderId="0" xfId="0" applyNumberFormat="1" applyFont="1" applyAlignment="1">
      <alignment vertical="top"/>
    </xf>
    <xf numFmtId="175" fontId="16" fillId="0" borderId="0" xfId="1" applyNumberFormat="1" applyFont="1" applyAlignment="1">
      <alignment vertical="top"/>
    </xf>
    <xf numFmtId="164" fontId="46" fillId="0" borderId="0" xfId="1" applyFont="1" applyAlignment="1">
      <alignment vertical="top"/>
    </xf>
    <xf numFmtId="164" fontId="47" fillId="0" borderId="0" xfId="1" applyFont="1" applyFill="1" applyAlignment="1">
      <alignment vertical="top"/>
    </xf>
    <xf numFmtId="164" fontId="48" fillId="0" borderId="0" xfId="1" applyFont="1" applyFill="1" applyAlignment="1">
      <alignment vertical="top"/>
    </xf>
    <xf numFmtId="164" fontId="16" fillId="0" borderId="0" xfId="1" applyFont="1" applyAlignment="1">
      <alignment horizontal="right" vertical="top"/>
    </xf>
    <xf numFmtId="164" fontId="41" fillId="0" borderId="0" xfId="1" applyFont="1" applyFill="1" applyAlignment="1">
      <alignment vertical="top"/>
    </xf>
    <xf numFmtId="175"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5" fontId="30" fillId="0" borderId="0" xfId="1" applyNumberFormat="1" applyFont="1" applyFill="1" applyAlignment="1">
      <alignment vertical="top"/>
    </xf>
    <xf numFmtId="183" fontId="20" fillId="0" borderId="0" xfId="2" applyNumberFormat="1" applyFont="1" applyFill="1" applyAlignment="1">
      <alignment vertical="top"/>
    </xf>
    <xf numFmtId="0" fontId="49" fillId="0" borderId="0" xfId="67" applyFont="1" applyFill="1">
      <alignment vertical="top"/>
    </xf>
    <xf numFmtId="186" fontId="26" fillId="0" borderId="0" xfId="0" applyNumberFormat="1" applyFont="1" applyAlignment="1">
      <alignment vertical="top"/>
    </xf>
    <xf numFmtId="180" fontId="24" fillId="67" borderId="0" xfId="62" applyNumberFormat="1" applyFont="1" applyFill="1">
      <alignment vertical="top"/>
    </xf>
    <xf numFmtId="180" fontId="25" fillId="67" borderId="0" xfId="62" applyNumberFormat="1" applyFont="1" applyFill="1">
      <alignment vertical="top"/>
    </xf>
    <xf numFmtId="180" fontId="20" fillId="67" borderId="0" xfId="62" applyNumberFormat="1" applyFill="1">
      <alignment vertical="top"/>
    </xf>
    <xf numFmtId="179"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7"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3" fontId="56" fillId="0" borderId="0" xfId="79" applyNumberFormat="1" applyFont="1"/>
    <xf numFmtId="0" fontId="1" fillId="0" borderId="0" xfId="79" applyAlignment="1">
      <alignment horizontal="right"/>
    </xf>
    <xf numFmtId="10" fontId="1" fillId="0" borderId="0" xfId="79" applyNumberFormat="1"/>
    <xf numFmtId="165" fontId="3" fillId="0" borderId="0" xfId="80" applyFill="1" applyAlignment="1">
      <alignment vertical="top" wrapText="1"/>
    </xf>
    <xf numFmtId="165"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5" fontId="58" fillId="33" borderId="0" xfId="0" applyNumberFormat="1" applyFont="1" applyFill="1" applyAlignment="1">
      <alignment vertical="top"/>
    </xf>
    <xf numFmtId="0" fontId="1" fillId="33" borderId="0" xfId="0" applyFont="1" applyFill="1"/>
    <xf numFmtId="0" fontId="28" fillId="0" borderId="0" xfId="74"/>
    <xf numFmtId="188"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8" fontId="0" fillId="69" borderId="18" xfId="0" applyNumberFormat="1" applyFill="1" applyBorder="1"/>
    <xf numFmtId="188" fontId="0" fillId="69" borderId="17" xfId="0" applyNumberFormat="1" applyFill="1" applyBorder="1"/>
    <xf numFmtId="188" fontId="0" fillId="73" borderId="0" xfId="0" applyNumberFormat="1" applyFill="1"/>
    <xf numFmtId="188"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7" fontId="2" fillId="0" borderId="0" xfId="76" applyNumberFormat="1" applyAlignment="1">
      <alignment horizontal="right"/>
    </xf>
    <xf numFmtId="177" fontId="2" fillId="0" borderId="0" xfId="78" applyNumberFormat="1" applyAlignment="1">
      <alignment horizontal="right" vertical="top"/>
    </xf>
    <xf numFmtId="177" fontId="2" fillId="0" borderId="0" xfId="75" applyNumberFormat="1" applyAlignment="1">
      <alignment horizontal="right"/>
    </xf>
    <xf numFmtId="0" fontId="20" fillId="74" borderId="0" xfId="0" applyFont="1" applyFill="1" applyAlignment="1">
      <alignment vertical="top"/>
    </xf>
    <xf numFmtId="181" fontId="24" fillId="0" borderId="0" xfId="2" applyNumberFormat="1" applyFont="1" applyFill="1" applyAlignment="1">
      <alignment vertical="top"/>
    </xf>
    <xf numFmtId="181" fontId="25" fillId="0" borderId="0" xfId="2" applyNumberFormat="1" applyFont="1" applyFill="1" applyAlignment="1">
      <alignment vertical="top"/>
    </xf>
    <xf numFmtId="181" fontId="41" fillId="0" borderId="0" xfId="2" applyNumberFormat="1" applyFont="1" applyFill="1" applyAlignment="1">
      <alignment vertical="top"/>
    </xf>
    <xf numFmtId="181" fontId="20" fillId="0" borderId="0" xfId="2" applyNumberFormat="1" applyFont="1" applyFill="1" applyAlignment="1">
      <alignment horizontal="right" vertical="top"/>
    </xf>
    <xf numFmtId="181" fontId="20" fillId="0" borderId="0" xfId="2" applyNumberFormat="1" applyFont="1" applyFill="1" applyAlignment="1">
      <alignment vertical="top"/>
    </xf>
    <xf numFmtId="181" fontId="20" fillId="0" borderId="0" xfId="1" applyNumberFormat="1" applyFont="1" applyFill="1" applyAlignment="1">
      <alignment vertical="top"/>
    </xf>
    <xf numFmtId="186" fontId="20" fillId="0" borderId="0" xfId="1" applyNumberFormat="1" applyFont="1" applyFill="1" applyAlignment="1">
      <alignment vertical="top"/>
    </xf>
    <xf numFmtId="183"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5" fontId="20" fillId="61" borderId="0" xfId="0" applyNumberFormat="1" applyFont="1" applyFill="1" applyAlignment="1">
      <alignment vertical="top"/>
    </xf>
    <xf numFmtId="187" fontId="0" fillId="69" borderId="0" xfId="0" applyNumberFormat="1" applyFill="1"/>
    <xf numFmtId="0" fontId="0" fillId="69" borderId="0" xfId="0" applyFill="1"/>
    <xf numFmtId="187" fontId="54" fillId="75" borderId="0" xfId="82" applyNumberFormat="1" applyFill="1"/>
    <xf numFmtId="187"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5" fontId="20" fillId="76" borderId="0" xfId="1" applyNumberFormat="1" applyFont="1" applyFill="1" applyAlignment="1">
      <alignment vertical="top"/>
    </xf>
    <xf numFmtId="183"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5" fontId="20" fillId="76" borderId="0" xfId="1" applyNumberFormat="1" applyFont="1" applyFill="1" applyBorder="1" applyAlignment="1">
      <alignment vertical="top"/>
    </xf>
    <xf numFmtId="2" fontId="20" fillId="0" borderId="0" xfId="0" applyNumberFormat="1" applyFont="1" applyAlignment="1">
      <alignment vertical="top"/>
    </xf>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1A08-8F60-4B0B-9532-AFE3919AF653}">
  <sheetPr codeName="Sheet16">
    <tabColor rgb="FFE0DCD8"/>
    <pageSetUpPr fitToPage="1"/>
  </sheetPr>
  <dimension ref="A1:F56"/>
  <sheetViews>
    <sheetView zoomScale="80" zoomScaleNormal="80" workbookViewId="0">
      <pane ySplit="9" topLeftCell="A26" activePane="bottomLeft" state="frozen"/>
      <selection pane="bottomLeft"/>
    </sheetView>
  </sheetViews>
  <sheetFormatPr defaultRowHeight="12.6"/>
  <cols>
    <col min="1" max="1" width="36.5703125" bestFit="1" customWidth="1"/>
    <col min="2" max="2" width="157.42578125" bestFit="1" customWidth="1"/>
    <col min="3" max="4" width="20" customWidth="1"/>
  </cols>
  <sheetData>
    <row r="1" spans="1:6" ht="32.450000000000003" thickBot="1">
      <c r="A1" s="256" t="e">
        <f ca="1" xml:space="preserve"> RIGHT(CELL("filename", $A$1), LEN(CELL("filename", $A$1)) - SEARCH("]", CELL("filename", $A$1)))</f>
        <v>#VALUE!</v>
      </c>
      <c r="B1" s="256"/>
      <c r="C1" s="256"/>
      <c r="D1" s="256"/>
      <c r="E1" s="256"/>
      <c r="F1" s="256"/>
    </row>
    <row r="2" spans="1:6" ht="3.95" customHeight="1">
      <c r="A2" s="257"/>
      <c r="B2" s="257"/>
      <c r="C2" s="257"/>
      <c r="D2" s="257"/>
      <c r="E2" s="257"/>
      <c r="F2" s="257"/>
    </row>
    <row r="3" spans="1:6" ht="15.95">
      <c r="A3" s="258" t="s">
        <v>0</v>
      </c>
      <c r="B3" s="258" t="s">
        <v>1</v>
      </c>
      <c r="C3" s="259"/>
      <c r="D3" s="259"/>
      <c r="E3" s="259"/>
      <c r="F3" s="259"/>
    </row>
    <row r="4" spans="1:6" ht="15.95">
      <c r="A4" s="258" t="s">
        <v>2</v>
      </c>
      <c r="B4" s="287">
        <v>5.5</v>
      </c>
      <c r="C4" s="259"/>
      <c r="D4" s="259"/>
      <c r="E4" s="259"/>
      <c r="F4" s="259"/>
    </row>
    <row r="5" spans="1:6" ht="15.95">
      <c r="A5" s="258" t="s">
        <v>3</v>
      </c>
      <c r="B5" s="287" t="s">
        <v>4</v>
      </c>
      <c r="C5" s="259"/>
      <c r="D5" s="259"/>
      <c r="E5" s="259"/>
      <c r="F5" s="259"/>
    </row>
    <row r="6" spans="1:6" ht="15.95">
      <c r="A6" s="258" t="s">
        <v>5</v>
      </c>
      <c r="B6" s="291">
        <v>45387</v>
      </c>
      <c r="C6" s="259"/>
      <c r="D6" s="259"/>
      <c r="E6" s="259"/>
      <c r="F6" s="259"/>
    </row>
    <row r="7" spans="1:6" ht="15.95">
      <c r="A7" s="258" t="s">
        <v>6</v>
      </c>
      <c r="B7" s="258" t="s">
        <v>7</v>
      </c>
      <c r="C7" s="259"/>
      <c r="D7" s="259"/>
      <c r="E7" s="259"/>
      <c r="F7" s="259"/>
    </row>
    <row r="8" spans="1:6" ht="15.95">
      <c r="A8" s="258" t="s">
        <v>8</v>
      </c>
      <c r="B8" s="292" t="s">
        <v>9</v>
      </c>
      <c r="C8" s="259"/>
      <c r="D8" s="259"/>
      <c r="E8" s="259"/>
      <c r="F8" s="259"/>
    </row>
    <row r="9" spans="1:6" ht="3.95" customHeight="1">
      <c r="A9" s="258"/>
      <c r="B9" s="258"/>
      <c r="C9" s="258"/>
      <c r="D9" s="258"/>
      <c r="E9" s="258"/>
      <c r="F9" s="258"/>
    </row>
    <row r="11" spans="1:6" ht="15">
      <c r="A11" s="260" t="s">
        <v>10</v>
      </c>
      <c r="B11" s="261" t="s">
        <v>11</v>
      </c>
    </row>
    <row r="12" spans="1:6" ht="15">
      <c r="A12" s="260"/>
      <c r="B12" s="261" t="s">
        <v>12</v>
      </c>
    </row>
    <row r="13" spans="1:6" ht="15">
      <c r="A13" s="260"/>
      <c r="B13" s="261" t="s">
        <v>13</v>
      </c>
    </row>
    <row r="14" spans="1:6">
      <c r="A14" s="261"/>
      <c r="B14" s="261"/>
    </row>
    <row r="15" spans="1:6" ht="15">
      <c r="A15" s="260" t="s">
        <v>14</v>
      </c>
      <c r="B15" s="261"/>
    </row>
    <row r="16" spans="1:6">
      <c r="A16" s="261"/>
      <c r="B16" s="261"/>
    </row>
    <row r="17" spans="1:4" ht="15">
      <c r="A17" s="260" t="s">
        <v>15</v>
      </c>
      <c r="B17" s="261"/>
    </row>
    <row r="18" spans="1:4">
      <c r="A18" s="261"/>
      <c r="B18" s="261"/>
    </row>
    <row r="19" spans="1:4" ht="15">
      <c r="A19" s="260" t="s">
        <v>16</v>
      </c>
      <c r="B19" s="261"/>
    </row>
    <row r="20" spans="1:4" ht="12.95">
      <c r="A20" s="227" t="s">
        <v>17</v>
      </c>
      <c r="B20" s="261"/>
    </row>
    <row r="21" spans="1:4">
      <c r="A21" t="s">
        <v>18</v>
      </c>
      <c r="B21" s="261" t="s">
        <v>19</v>
      </c>
    </row>
    <row r="22" spans="1:4">
      <c r="A22" t="s">
        <v>20</v>
      </c>
      <c r="B22" s="261" t="s">
        <v>21</v>
      </c>
    </row>
    <row r="23" spans="1:4" ht="50.1">
      <c r="A23" s="288" t="s">
        <v>22</v>
      </c>
      <c r="B23" s="288" t="s">
        <v>23</v>
      </c>
      <c r="C23" s="288"/>
      <c r="D23" s="288"/>
    </row>
    <row r="24" spans="1:4">
      <c r="B24" s="261"/>
    </row>
    <row r="25" spans="1:4" ht="12.95">
      <c r="A25" s="227" t="s">
        <v>24</v>
      </c>
      <c r="B25" s="261"/>
    </row>
    <row r="26" spans="1:4">
      <c r="A26" s="288" t="s">
        <v>22</v>
      </c>
      <c r="B26" s="288" t="s">
        <v>25</v>
      </c>
    </row>
    <row r="27" spans="1:4" ht="24.95">
      <c r="A27" s="288" t="s">
        <v>26</v>
      </c>
      <c r="B27" s="289" t="s">
        <v>27</v>
      </c>
    </row>
    <row r="28" spans="1:4">
      <c r="B28" s="261"/>
    </row>
    <row r="29" spans="1:4" ht="12.95">
      <c r="A29" s="227" t="s">
        <v>28</v>
      </c>
      <c r="B29" s="261"/>
    </row>
    <row r="30" spans="1:4">
      <c r="A30" t="s">
        <v>29</v>
      </c>
      <c r="B30" s="261" t="s">
        <v>30</v>
      </c>
    </row>
    <row r="31" spans="1:4">
      <c r="A31" t="s">
        <v>31</v>
      </c>
      <c r="B31" s="261" t="s">
        <v>32</v>
      </c>
    </row>
    <row r="32" spans="1:4">
      <c r="A32" t="s">
        <v>33</v>
      </c>
      <c r="B32" s="261" t="s">
        <v>34</v>
      </c>
    </row>
    <row r="33" spans="1:2">
      <c r="A33" t="s">
        <v>35</v>
      </c>
      <c r="B33" s="261" t="s">
        <v>36</v>
      </c>
    </row>
    <row r="34" spans="1:2">
      <c r="A34" t="s">
        <v>37</v>
      </c>
      <c r="B34" s="261" t="s">
        <v>38</v>
      </c>
    </row>
    <row r="35" spans="1:2">
      <c r="B35" s="261"/>
    </row>
    <row r="36" spans="1:2" ht="12.95">
      <c r="A36" s="227" t="s">
        <v>39</v>
      </c>
      <c r="B36" s="261"/>
    </row>
    <row r="37" spans="1:2">
      <c r="A37" t="s">
        <v>40</v>
      </c>
      <c r="B37" s="261" t="s">
        <v>41</v>
      </c>
    </row>
    <row r="38" spans="1:2">
      <c r="A38" t="s">
        <v>42</v>
      </c>
      <c r="B38" s="261" t="s">
        <v>43</v>
      </c>
    </row>
    <row r="39" spans="1:2">
      <c r="A39" t="s">
        <v>44</v>
      </c>
      <c r="B39" s="261" t="s">
        <v>45</v>
      </c>
    </row>
    <row r="40" spans="1:2">
      <c r="A40" t="s">
        <v>46</v>
      </c>
      <c r="B40" s="261" t="s">
        <v>47</v>
      </c>
    </row>
    <row r="41" spans="1:2">
      <c r="A41" t="s">
        <v>48</v>
      </c>
      <c r="B41" s="261" t="s">
        <v>49</v>
      </c>
    </row>
    <row r="42" spans="1:2">
      <c r="B42" s="261"/>
    </row>
    <row r="43" spans="1:2">
      <c r="A43" s="261"/>
      <c r="B43" s="261"/>
    </row>
    <row r="44" spans="1:2" ht="15">
      <c r="A44" s="260" t="s">
        <v>50</v>
      </c>
      <c r="B44" s="261"/>
    </row>
    <row r="45" spans="1:2" ht="15">
      <c r="A45" s="260"/>
      <c r="B45" s="261" t="s">
        <v>51</v>
      </c>
    </row>
    <row r="46" spans="1:2" ht="15">
      <c r="A46" s="260"/>
      <c r="B46" s="261" t="s">
        <v>52</v>
      </c>
    </row>
    <row r="47" spans="1:2" ht="15">
      <c r="A47" s="260"/>
      <c r="B47" s="261" t="s">
        <v>53</v>
      </c>
    </row>
    <row r="48" spans="1:2" ht="15">
      <c r="A48" s="260"/>
      <c r="B48" s="261" t="s">
        <v>54</v>
      </c>
    </row>
    <row r="49" spans="1:6" ht="15">
      <c r="A49" s="260"/>
      <c r="B49" s="261" t="s">
        <v>55</v>
      </c>
    </row>
    <row r="50" spans="1:6" ht="15">
      <c r="A50" s="260"/>
      <c r="B50" s="261" t="s">
        <v>56</v>
      </c>
    </row>
    <row r="51" spans="1:6" ht="15">
      <c r="A51" s="260"/>
      <c r="B51" s="261"/>
    </row>
    <row r="52" spans="1:6" ht="12.95" thickBot="1">
      <c r="A52" s="261"/>
      <c r="B52" s="261"/>
    </row>
    <row r="53" spans="1:6" ht="15.6" thickBot="1">
      <c r="A53" s="260" t="s">
        <v>57</v>
      </c>
      <c r="B53" s="261"/>
      <c r="C53" s="262" t="s">
        <v>58</v>
      </c>
    </row>
    <row r="54" spans="1:6" ht="15">
      <c r="A54" s="260"/>
      <c r="B54" t="s">
        <v>59</v>
      </c>
      <c r="C54" s="29">
        <f xml:space="preserve"> Checks!$F$9</f>
        <v>0</v>
      </c>
    </row>
    <row r="56" spans="1:6" ht="13.5">
      <c r="A56" s="263" t="s">
        <v>60</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1122-02FA-472B-B8BC-E98E9ACBF11D}">
  <sheetPr codeName="Sheet2">
    <pageSetUpPr fitToPage="1"/>
  </sheetPr>
  <dimension ref="A1:XFC178"/>
  <sheetViews>
    <sheetView zoomScale="80" zoomScaleNormal="80" workbookViewId="0"/>
  </sheetViews>
  <sheetFormatPr defaultColWidth="0" defaultRowHeight="12.6" zeroHeight="1"/>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22" customFormat="1" ht="24.95">
      <c r="A1" s="118" t="e">
        <f ca="1" xml:space="preserve"> RIGHT(CELL("filename", $A$1), LEN(CELL("filename", $A$1)) - SEARCH("]", CELL("filename", $A$1)))</f>
        <v>#VALUE!</v>
      </c>
    </row>
    <row r="2" spans="1:9"/>
    <row r="3" spans="1:9"/>
    <row r="4" spans="1:9" ht="12.95">
      <c r="A4" s="139" t="s">
        <v>61</v>
      </c>
      <c r="B4" s="139"/>
      <c r="C4" s="140"/>
      <c r="D4" s="141"/>
      <c r="E4" s="139"/>
      <c r="F4" s="139"/>
      <c r="G4" s="139"/>
      <c r="H4" s="139"/>
      <c r="I4" s="139"/>
    </row>
    <row r="5" spans="1:9" ht="12.95">
      <c r="A5" s="5"/>
      <c r="B5" s="5"/>
      <c r="C5" s="9"/>
      <c r="D5" s="6"/>
      <c r="E5" s="7"/>
      <c r="F5" s="7"/>
      <c r="G5" s="7"/>
      <c r="H5" s="7"/>
      <c r="I5" s="7"/>
    </row>
    <row r="6" spans="1:9" ht="12.95">
      <c r="A6" s="5"/>
      <c r="B6" s="5"/>
      <c r="C6" s="9"/>
      <c r="D6" s="6"/>
      <c r="E6" s="142" t="s">
        <v>62</v>
      </c>
      <c r="F6" s="7"/>
      <c r="G6" s="7" t="s">
        <v>63</v>
      </c>
      <c r="H6" s="7"/>
      <c r="I6" s="7"/>
    </row>
    <row r="7" spans="1:9" ht="12.95">
      <c r="A7" s="5"/>
      <c r="B7" s="5"/>
      <c r="C7" s="9"/>
      <c r="D7" s="6"/>
      <c r="E7" s="143"/>
      <c r="F7" s="7"/>
      <c r="G7" s="7"/>
      <c r="H7" s="7"/>
      <c r="I7" s="7"/>
    </row>
    <row r="8" spans="1:9" ht="12.95">
      <c r="A8" s="5"/>
      <c r="B8" s="5"/>
      <c r="C8" s="9"/>
      <c r="D8" s="6"/>
      <c r="E8" s="144" t="s">
        <v>64</v>
      </c>
      <c r="F8" s="7"/>
      <c r="G8" s="7" t="s">
        <v>65</v>
      </c>
      <c r="H8" s="7"/>
      <c r="I8" s="7"/>
    </row>
    <row r="9" spans="1:9" ht="12.95">
      <c r="A9" s="5"/>
      <c r="B9" s="5"/>
      <c r="C9" s="9"/>
      <c r="D9" s="6"/>
      <c r="E9" s="143"/>
      <c r="F9" s="7"/>
      <c r="G9" s="7"/>
      <c r="H9" s="7"/>
      <c r="I9" s="7"/>
    </row>
    <row r="10" spans="1:9" ht="12.95">
      <c r="A10" s="5"/>
      <c r="B10" s="5"/>
      <c r="C10" s="9"/>
      <c r="D10" s="6"/>
      <c r="E10" s="145" t="s">
        <v>66</v>
      </c>
      <c r="F10" s="7"/>
      <c r="G10" s="7" t="s">
        <v>67</v>
      </c>
      <c r="H10" s="7"/>
      <c r="I10" s="7"/>
    </row>
    <row r="11" spans="1:9" ht="12.95">
      <c r="A11" s="5"/>
      <c r="B11" s="5"/>
      <c r="C11" s="9"/>
      <c r="D11" s="6"/>
      <c r="E11" s="143"/>
      <c r="F11" s="7"/>
      <c r="G11" s="7"/>
      <c r="H11" s="7"/>
      <c r="I11" s="7"/>
    </row>
    <row r="12" spans="1:9" ht="12.95">
      <c r="A12" s="5"/>
      <c r="B12" s="5"/>
      <c r="C12" s="9"/>
      <c r="D12" s="6"/>
      <c r="E12" s="146" t="s">
        <v>68</v>
      </c>
      <c r="F12" s="7"/>
      <c r="G12" s="7" t="s">
        <v>69</v>
      </c>
      <c r="H12" s="7"/>
      <c r="I12" s="7"/>
    </row>
    <row r="13" spans="1:9" ht="12.95">
      <c r="A13" s="5"/>
      <c r="B13" s="5"/>
      <c r="C13" s="9"/>
      <c r="D13" s="6"/>
      <c r="E13" s="143"/>
      <c r="F13" s="7"/>
      <c r="G13" s="7"/>
      <c r="H13" s="7"/>
      <c r="I13" s="7"/>
    </row>
    <row r="14" spans="1:9" ht="12.95">
      <c r="A14" s="5"/>
      <c r="B14" s="5"/>
      <c r="C14" s="9"/>
      <c r="D14" s="6"/>
      <c r="E14" s="147" t="s">
        <v>70</v>
      </c>
      <c r="F14" s="7"/>
      <c r="G14" s="7" t="s">
        <v>71</v>
      </c>
      <c r="H14" s="7"/>
      <c r="I14" s="7"/>
    </row>
    <row r="15" spans="1:9" ht="12.95">
      <c r="A15" s="5"/>
      <c r="B15" s="5"/>
      <c r="C15" s="9"/>
      <c r="D15" s="6"/>
      <c r="E15" s="7"/>
      <c r="F15" s="7"/>
      <c r="G15" s="7"/>
      <c r="H15" s="7"/>
      <c r="I15" s="7"/>
    </row>
    <row r="16" spans="1:9" ht="12.95">
      <c r="A16" s="5"/>
      <c r="B16" s="5"/>
      <c r="C16" s="9"/>
      <c r="D16" s="6"/>
      <c r="E16" s="7"/>
      <c r="F16" s="7"/>
      <c r="G16" s="7"/>
      <c r="H16" s="7"/>
      <c r="I16" s="7"/>
    </row>
    <row r="17" spans="1:9" ht="12.95">
      <c r="A17" s="139" t="s">
        <v>72</v>
      </c>
      <c r="B17" s="139"/>
      <c r="C17" s="140"/>
      <c r="D17" s="141"/>
      <c r="E17" s="139"/>
      <c r="F17" s="139"/>
      <c r="G17" s="139"/>
      <c r="H17" s="139"/>
      <c r="I17" s="139"/>
    </row>
    <row r="18" spans="1:9" ht="12.95">
      <c r="A18" s="5"/>
      <c r="B18" s="5"/>
      <c r="C18" s="9"/>
      <c r="D18" s="6"/>
      <c r="E18" s="7"/>
      <c r="F18" s="7"/>
      <c r="G18" s="7"/>
      <c r="H18" s="7"/>
      <c r="I18" s="7"/>
    </row>
    <row r="19" spans="1:9" ht="12.95">
      <c r="A19" s="5"/>
      <c r="B19" s="5" t="s">
        <v>73</v>
      </c>
      <c r="C19" s="9"/>
      <c r="D19" s="6"/>
      <c r="E19" s="7"/>
      <c r="F19" s="7"/>
      <c r="G19" s="7"/>
      <c r="H19" s="7"/>
      <c r="I19" s="7"/>
    </row>
    <row r="20" spans="1:9" ht="12.95">
      <c r="A20" s="5"/>
      <c r="B20" s="5"/>
      <c r="C20" s="9"/>
      <c r="D20" s="6"/>
      <c r="E20" s="37" t="s">
        <v>74</v>
      </c>
      <c r="F20" s="7"/>
      <c r="G20" s="7" t="s">
        <v>75</v>
      </c>
      <c r="H20" s="7"/>
      <c r="I20" s="7"/>
    </row>
    <row r="21" spans="1:9" ht="12.95">
      <c r="A21" s="5"/>
      <c r="B21" s="5"/>
      <c r="C21" s="9"/>
      <c r="D21" s="6"/>
      <c r="E21" s="7"/>
      <c r="F21" s="7"/>
      <c r="G21" s="7"/>
      <c r="H21" s="7"/>
      <c r="I21" s="7"/>
    </row>
    <row r="22" spans="1:9" ht="12.95">
      <c r="A22" s="5"/>
      <c r="B22" s="5"/>
      <c r="C22" s="9"/>
      <c r="D22" s="6"/>
      <c r="E22" s="2" t="s">
        <v>76</v>
      </c>
      <c r="F22" s="7"/>
      <c r="G22" s="7" t="s">
        <v>77</v>
      </c>
      <c r="H22" s="7"/>
      <c r="I22" s="7"/>
    </row>
    <row r="23" spans="1:9" ht="12.95">
      <c r="A23" s="5"/>
      <c r="B23" s="5"/>
      <c r="C23" s="9"/>
      <c r="D23" s="6"/>
      <c r="E23" s="7"/>
      <c r="F23" s="7"/>
      <c r="G23" s="7"/>
      <c r="H23" s="7"/>
      <c r="I23" s="7"/>
    </row>
    <row r="24" spans="1:9" ht="12.95">
      <c r="A24" s="5"/>
      <c r="B24" s="5"/>
      <c r="C24" s="9"/>
      <c r="D24" s="6"/>
      <c r="E24" s="7" t="s">
        <v>78</v>
      </c>
      <c r="F24" s="7"/>
      <c r="G24" s="7" t="s">
        <v>79</v>
      </c>
      <c r="H24" s="7"/>
      <c r="I24" s="7"/>
    </row>
    <row r="25" spans="1:9" ht="12.95">
      <c r="A25" s="5"/>
      <c r="B25" s="5"/>
      <c r="C25" s="9"/>
      <c r="D25" s="6"/>
      <c r="E25" s="7"/>
      <c r="F25" s="7"/>
      <c r="G25" s="7"/>
      <c r="H25" s="7"/>
      <c r="I25" s="7"/>
    </row>
    <row r="26" spans="1:9" ht="12.95">
      <c r="A26" s="5"/>
      <c r="B26" s="5" t="s">
        <v>80</v>
      </c>
      <c r="C26" s="9"/>
      <c r="D26" s="6"/>
      <c r="E26" s="7"/>
      <c r="F26" s="7"/>
      <c r="G26" s="7"/>
      <c r="H26" s="7"/>
      <c r="I26" s="7"/>
    </row>
    <row r="27" spans="1:9" ht="12.95">
      <c r="A27" s="5"/>
      <c r="B27" s="5"/>
      <c r="C27" s="9"/>
      <c r="D27" s="6"/>
      <c r="E27" s="148" t="s">
        <v>81</v>
      </c>
      <c r="F27" s="7"/>
      <c r="G27" s="7" t="s">
        <v>82</v>
      </c>
      <c r="H27" s="7"/>
      <c r="I27" s="7"/>
    </row>
    <row r="28" spans="1:9" ht="12.95">
      <c r="A28" s="5"/>
      <c r="B28" s="5"/>
      <c r="C28" s="9"/>
      <c r="D28" s="6"/>
      <c r="E28" s="7"/>
      <c r="F28" s="7"/>
      <c r="G28" s="7"/>
      <c r="H28" s="7"/>
      <c r="I28" s="7"/>
    </row>
    <row r="29" spans="1:9" ht="12.95">
      <c r="A29" s="5"/>
      <c r="B29" s="5"/>
      <c r="C29" s="9"/>
      <c r="D29" s="6"/>
      <c r="E29" s="149" t="s">
        <v>83</v>
      </c>
      <c r="F29" s="7"/>
      <c r="G29" s="7" t="s">
        <v>84</v>
      </c>
      <c r="H29" s="7"/>
      <c r="I29" s="7"/>
    </row>
    <row r="30" spans="1:9" ht="12.95">
      <c r="A30" s="5"/>
      <c r="B30" s="5"/>
      <c r="C30" s="9"/>
      <c r="D30" s="6"/>
      <c r="E30" s="7"/>
      <c r="F30" s="7"/>
      <c r="G30" s="7"/>
      <c r="H30" s="7"/>
      <c r="I30" s="7"/>
    </row>
    <row r="31" spans="1:9" ht="12.95">
      <c r="A31" s="5"/>
      <c r="B31" s="5"/>
      <c r="C31" s="9"/>
      <c r="D31" s="6"/>
      <c r="E31" s="150" t="s">
        <v>85</v>
      </c>
      <c r="F31" s="7"/>
      <c r="G31" s="7" t="s">
        <v>86</v>
      </c>
      <c r="H31" s="7"/>
      <c r="I31" s="7"/>
    </row>
    <row r="32" spans="1:9" ht="12.95">
      <c r="A32" s="5"/>
      <c r="B32" s="5"/>
      <c r="C32" s="9"/>
      <c r="D32" s="6"/>
      <c r="E32" s="7"/>
      <c r="F32" s="7"/>
      <c r="G32" s="7"/>
      <c r="H32" s="7"/>
      <c r="I32" s="7"/>
    </row>
    <row r="33" spans="1:9" ht="12.95">
      <c r="A33" s="5"/>
      <c r="B33" s="5"/>
      <c r="C33" s="9"/>
      <c r="D33" s="6"/>
      <c r="E33" s="149" t="s">
        <v>87</v>
      </c>
      <c r="F33" s="7"/>
      <c r="G33" s="7" t="s">
        <v>88</v>
      </c>
      <c r="H33" s="7"/>
      <c r="I33" s="7"/>
    </row>
    <row r="34" spans="1:9" ht="12.95">
      <c r="A34" s="5"/>
      <c r="B34" s="5"/>
      <c r="C34" s="9"/>
      <c r="D34" s="6"/>
      <c r="E34" s="7"/>
      <c r="F34" s="7"/>
      <c r="G34" s="7"/>
      <c r="H34" s="7"/>
      <c r="I34" s="7"/>
    </row>
    <row r="35" spans="1:9" ht="12.95">
      <c r="A35" s="5"/>
      <c r="B35" s="5" t="s">
        <v>89</v>
      </c>
      <c r="C35" s="9"/>
      <c r="D35" s="6"/>
      <c r="E35" s="7"/>
      <c r="F35" s="7"/>
      <c r="G35" s="7"/>
      <c r="H35" s="7"/>
      <c r="I35" s="7"/>
    </row>
    <row r="36" spans="1:9" ht="12.95">
      <c r="A36" s="5"/>
      <c r="B36" s="5"/>
      <c r="C36" s="9"/>
      <c r="D36" s="6"/>
      <c r="E36" s="151" t="s">
        <v>90</v>
      </c>
      <c r="F36" s="7"/>
      <c r="G36" s="7" t="s">
        <v>91</v>
      </c>
      <c r="H36" s="7"/>
      <c r="I36" s="7"/>
    </row>
    <row r="37" spans="1:9" ht="12.95">
      <c r="A37" s="5"/>
      <c r="B37" s="5"/>
      <c r="C37" s="9"/>
      <c r="D37" s="6"/>
      <c r="E37" s="7"/>
      <c r="F37" s="7"/>
      <c r="G37" s="7"/>
      <c r="H37" s="7"/>
      <c r="I37" s="7"/>
    </row>
    <row r="38" spans="1:9" ht="12.95">
      <c r="A38" s="5"/>
      <c r="B38" s="5"/>
      <c r="C38" s="9"/>
      <c r="D38" s="6"/>
      <c r="E38" s="3" t="s">
        <v>92</v>
      </c>
      <c r="F38" s="7"/>
      <c r="G38" s="7" t="s">
        <v>93</v>
      </c>
      <c r="H38" s="7"/>
      <c r="I38" s="7"/>
    </row>
    <row r="39" spans="1:9" ht="12.95">
      <c r="A39" s="5"/>
      <c r="B39" s="5"/>
      <c r="C39" s="9"/>
      <c r="D39" s="6"/>
      <c r="E39" s="7"/>
      <c r="F39" s="7"/>
      <c r="G39" s="7"/>
      <c r="H39" s="7"/>
      <c r="I39" s="7"/>
    </row>
    <row r="40" spans="1:9" ht="12.95">
      <c r="A40" s="5"/>
      <c r="B40" s="5"/>
      <c r="C40" s="9"/>
      <c r="D40" s="6"/>
      <c r="E40" s="152" t="s">
        <v>94</v>
      </c>
      <c r="F40" s="7"/>
      <c r="G40" s="7" t="s">
        <v>95</v>
      </c>
      <c r="H40" s="7"/>
      <c r="I40" s="7"/>
    </row>
    <row r="41" spans="1:9" ht="12.95">
      <c r="A41" s="5"/>
      <c r="B41" s="5"/>
      <c r="C41" s="9"/>
      <c r="D41" s="6"/>
      <c r="E41" s="7"/>
      <c r="F41" s="7"/>
      <c r="G41" s="7"/>
      <c r="H41" s="7"/>
      <c r="I41" s="7"/>
    </row>
    <row r="42" spans="1:9" ht="12.95">
      <c r="A42" s="5"/>
      <c r="B42" s="5"/>
      <c r="C42" s="9"/>
      <c r="D42" s="6"/>
      <c r="E42" s="8" t="s">
        <v>96</v>
      </c>
      <c r="F42" s="7"/>
      <c r="G42" s="7" t="s">
        <v>97</v>
      </c>
      <c r="H42" s="7"/>
      <c r="I42" s="7"/>
    </row>
    <row r="43" spans="1:9" ht="12.95">
      <c r="A43" s="5"/>
      <c r="B43" s="5"/>
      <c r="C43" s="9"/>
      <c r="D43" s="6"/>
      <c r="E43" s="7"/>
      <c r="F43" s="7"/>
      <c r="G43" s="7"/>
      <c r="H43" s="7"/>
      <c r="I43" s="7"/>
    </row>
    <row r="44" spans="1:9" ht="12.95">
      <c r="A44" s="5"/>
      <c r="B44" s="5"/>
      <c r="C44" s="9"/>
      <c r="D44" s="6"/>
      <c r="E44" s="153" t="s">
        <v>98</v>
      </c>
      <c r="F44" s="7"/>
      <c r="G44" s="7" t="s">
        <v>99</v>
      </c>
      <c r="H44" s="7"/>
      <c r="I44" s="7"/>
    </row>
    <row r="45" spans="1:9" ht="12.95">
      <c r="A45" s="5"/>
      <c r="B45" s="5"/>
      <c r="C45" s="9"/>
      <c r="D45" s="6"/>
      <c r="E45" s="7"/>
      <c r="F45" s="7"/>
      <c r="G45" s="7"/>
      <c r="H45" s="7"/>
      <c r="I45" s="7"/>
    </row>
    <row r="46" spans="1:9" ht="12.95">
      <c r="A46" s="5"/>
      <c r="B46" s="5" t="s">
        <v>100</v>
      </c>
      <c r="C46" s="9"/>
      <c r="D46" s="6"/>
      <c r="E46" s="7"/>
      <c r="F46" s="7"/>
      <c r="G46" s="7"/>
      <c r="H46" s="7"/>
      <c r="I46" s="7"/>
    </row>
    <row r="47" spans="1:9" ht="12.95">
      <c r="A47" s="5"/>
      <c r="B47" s="5"/>
      <c r="C47" s="9"/>
      <c r="D47" s="6"/>
      <c r="E47" s="154" t="s">
        <v>101</v>
      </c>
      <c r="F47" s="7"/>
      <c r="G47" s="7" t="s">
        <v>102</v>
      </c>
      <c r="H47" s="7"/>
      <c r="I47" s="7"/>
    </row>
    <row r="48" spans="1:9" ht="12.95">
      <c r="A48" s="5"/>
      <c r="B48" s="5"/>
      <c r="C48" s="9"/>
      <c r="D48" s="6"/>
      <c r="E48" s="7"/>
      <c r="F48" s="7"/>
      <c r="G48" s="7"/>
      <c r="H48" s="7"/>
      <c r="I48" s="7"/>
    </row>
    <row r="49" spans="1:9" ht="12.95">
      <c r="A49" s="5"/>
      <c r="B49" s="5"/>
      <c r="C49" s="9"/>
      <c r="D49" s="6"/>
      <c r="E49" s="155" t="s">
        <v>103</v>
      </c>
      <c r="F49" s="7"/>
      <c r="G49" s="7" t="s">
        <v>104</v>
      </c>
      <c r="H49" s="7"/>
      <c r="I49" s="7"/>
    </row>
    <row r="50" spans="1:9" ht="12.95">
      <c r="A50" s="5"/>
      <c r="B50" s="5"/>
      <c r="C50" s="9"/>
      <c r="D50" s="6"/>
      <c r="E50" s="7"/>
      <c r="F50" s="7"/>
      <c r="G50" s="7"/>
      <c r="H50" s="7"/>
      <c r="I50" s="7"/>
    </row>
    <row r="51" spans="1:9" ht="12.95">
      <c r="A51" s="5"/>
      <c r="B51" s="5"/>
      <c r="C51" s="9"/>
      <c r="D51" s="6"/>
      <c r="E51" s="156" t="s">
        <v>105</v>
      </c>
      <c r="F51" s="7"/>
      <c r="G51" s="7" t="s">
        <v>106</v>
      </c>
      <c r="H51" s="7"/>
      <c r="I51" s="7"/>
    </row>
    <row r="52" spans="1:9" ht="12.95">
      <c r="A52" s="5"/>
      <c r="B52" s="5"/>
      <c r="C52" s="9"/>
      <c r="D52" s="6"/>
      <c r="E52" s="7"/>
      <c r="F52" s="7"/>
      <c r="G52" s="7"/>
      <c r="H52" s="7"/>
      <c r="I52" s="7"/>
    </row>
    <row r="53" spans="1:9" ht="12.95">
      <c r="A53" s="5"/>
      <c r="B53" s="5"/>
      <c r="C53" s="9"/>
      <c r="D53" s="7"/>
      <c r="E53" s="7"/>
      <c r="F53" s="7"/>
      <c r="G53" s="7"/>
      <c r="H53" s="7"/>
      <c r="I53" s="7"/>
    </row>
    <row r="54" spans="1:9" ht="12.95">
      <c r="A54" s="139" t="s">
        <v>107</v>
      </c>
      <c r="B54" s="139"/>
      <c r="C54" s="140"/>
      <c r="D54" s="141"/>
      <c r="E54" s="139"/>
      <c r="F54" s="139"/>
      <c r="G54" s="139"/>
      <c r="H54" s="139"/>
      <c r="I54" s="139"/>
    </row>
    <row r="55" spans="1:9" ht="12.95">
      <c r="A55" s="5"/>
      <c r="B55" s="5"/>
      <c r="C55" s="9"/>
      <c r="D55" s="6"/>
      <c r="E55" s="7"/>
      <c r="F55" s="7"/>
      <c r="G55" s="7"/>
      <c r="H55" s="7"/>
      <c r="I55" s="7"/>
    </row>
    <row r="56" spans="1:9" ht="12.95">
      <c r="A56" s="5"/>
      <c r="B56" s="5"/>
      <c r="C56" s="9"/>
      <c r="D56" s="6"/>
      <c r="E56" s="7" t="s">
        <v>108</v>
      </c>
      <c r="F56" s="7"/>
      <c r="G56" s="7" t="s">
        <v>109</v>
      </c>
      <c r="H56" s="7"/>
      <c r="I56" s="7"/>
    </row>
    <row r="57" spans="1:9" ht="12.95">
      <c r="A57" s="5"/>
      <c r="B57" s="5"/>
      <c r="C57" s="9"/>
      <c r="D57" s="6"/>
      <c r="E57" s="7" t="s">
        <v>110</v>
      </c>
      <c r="F57" s="7"/>
      <c r="G57" s="7" t="s">
        <v>111</v>
      </c>
      <c r="H57" s="7"/>
      <c r="I57" s="7"/>
    </row>
    <row r="58" spans="1:9" ht="12.95">
      <c r="A58" s="5"/>
      <c r="B58" s="5"/>
      <c r="C58" s="9"/>
      <c r="D58" s="6"/>
      <c r="E58" s="7" t="s">
        <v>112</v>
      </c>
      <c r="F58" s="7"/>
      <c r="G58" s="7" t="s">
        <v>113</v>
      </c>
      <c r="H58" s="7"/>
      <c r="I58" s="7"/>
    </row>
    <row r="59" spans="1:9" ht="12.95">
      <c r="A59" s="5"/>
      <c r="B59" s="5"/>
      <c r="C59" s="9"/>
      <c r="D59" s="6"/>
      <c r="E59" s="7" t="s">
        <v>114</v>
      </c>
      <c r="F59" s="7"/>
      <c r="G59" s="7" t="s">
        <v>115</v>
      </c>
      <c r="H59" s="7"/>
      <c r="I59" s="7"/>
    </row>
    <row r="60" spans="1:9" ht="12.95">
      <c r="A60" s="5"/>
      <c r="B60" s="5"/>
      <c r="C60" s="9"/>
      <c r="D60" s="6"/>
      <c r="E60" s="7" t="s">
        <v>116</v>
      </c>
      <c r="F60" s="7"/>
      <c r="G60" s="7" t="s">
        <v>117</v>
      </c>
      <c r="H60" s="7"/>
      <c r="I60" s="7"/>
    </row>
    <row r="61" spans="1:9" ht="12.95">
      <c r="A61" s="5"/>
      <c r="B61" s="5"/>
      <c r="C61" s="9"/>
      <c r="D61" s="6"/>
      <c r="E61" s="7" t="s">
        <v>118</v>
      </c>
      <c r="F61" s="7"/>
      <c r="G61" s="7" t="s">
        <v>119</v>
      </c>
      <c r="H61" s="7"/>
      <c r="I61" s="7"/>
    </row>
    <row r="62" spans="1:9" ht="12.95">
      <c r="A62" s="5"/>
      <c r="B62" s="5"/>
      <c r="C62" s="9"/>
      <c r="D62" s="6"/>
      <c r="E62" s="7"/>
      <c r="F62" s="7"/>
      <c r="G62" s="7"/>
      <c r="H62" s="7"/>
      <c r="I62" s="7"/>
    </row>
    <row r="63" spans="1:9" ht="12.95">
      <c r="A63" s="5"/>
      <c r="B63" s="5"/>
      <c r="C63" s="9"/>
      <c r="D63" s="6"/>
      <c r="E63" s="7"/>
      <c r="F63" s="7"/>
      <c r="G63" s="7"/>
      <c r="H63" s="7"/>
      <c r="I63" s="7"/>
    </row>
    <row r="64" spans="1:9" s="1" customFormat="1" ht="12.95">
      <c r="A64" s="10" t="s">
        <v>120</v>
      </c>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69C5-AF1C-4335-95FA-98BA90A00C96}">
  <sheetPr codeName="Sheet3">
    <pageSetUpPr fitToPage="1"/>
  </sheetPr>
  <dimension ref="A1:K148"/>
  <sheetViews>
    <sheetView zoomScale="80" zoomScaleNormal="80" workbookViewId="0"/>
  </sheetViews>
  <sheetFormatPr defaultColWidth="0" defaultRowHeight="12.6" zeroHeight="1"/>
  <cols>
    <col min="1" max="1" width="2.5703125" customWidth="1"/>
    <col min="2" max="2" width="36.5703125" bestFit="1" customWidth="1"/>
    <col min="3" max="3" width="3.42578125" customWidth="1"/>
    <col min="4" max="4" width="54.85546875" customWidth="1"/>
    <col min="5" max="5" width="3.140625" customWidth="1"/>
    <col min="6" max="6" width="40.5703125" customWidth="1"/>
    <col min="7" max="7" width="3.140625" customWidth="1"/>
    <col min="8" max="8" width="40.5703125" customWidth="1"/>
    <col min="9" max="9" width="27.85546875" customWidth="1"/>
    <col min="10" max="10" width="63.140625" hidden="1" customWidth="1"/>
    <col min="11" max="16384" width="9.140625" hidden="1"/>
  </cols>
  <sheetData>
    <row r="1" spans="1:11" s="123" customFormat="1" ht="24.95">
      <c r="A1" s="118" t="e">
        <f ca="1" xml:space="preserve"> RIGHT(CELL("filename", $A$1), LEN(CELL("filename", $A$1)) - SEARCH("]", CELL("filename", $A$1)))</f>
        <v>#VALUE!</v>
      </c>
      <c r="B1" s="122"/>
      <c r="C1" s="122"/>
      <c r="D1" s="122"/>
      <c r="E1" s="122"/>
      <c r="F1" s="122"/>
      <c r="G1" s="122"/>
      <c r="H1" s="122"/>
      <c r="I1" s="122"/>
      <c r="J1" s="122"/>
      <c r="K1" s="122"/>
    </row>
    <row r="2" spans="1:11"/>
    <row r="3" spans="1:11">
      <c r="B3" t="s">
        <v>121</v>
      </c>
      <c r="D3" t="s">
        <v>122</v>
      </c>
      <c r="F3" t="s">
        <v>123</v>
      </c>
      <c r="H3" t="s">
        <v>124</v>
      </c>
    </row>
    <row r="4" spans="1:11"/>
    <row r="5" spans="1:11">
      <c r="B5" s="104" t="e">
        <f ca="1">Cover!$A$1</f>
        <v>#VALUE!</v>
      </c>
      <c r="D5" s="104" t="e">
        <f ca="1">Time!A$1</f>
        <v>#VALUE!</v>
      </c>
      <c r="F5" s="264" t="e">
        <f ca="1">Adjustments!$A$1</f>
        <v>#VALUE!</v>
      </c>
      <c r="H5" s="105" t="e">
        <f ca="1">Checks!$A$1</f>
        <v>#VALUE!</v>
      </c>
    </row>
    <row r="6" spans="1:11">
      <c r="B6" t="s">
        <v>125</v>
      </c>
      <c r="D6" t="s">
        <v>126</v>
      </c>
      <c r="F6" t="s">
        <v>127</v>
      </c>
      <c r="H6" t="s">
        <v>109</v>
      </c>
    </row>
    <row r="7" spans="1:11">
      <c r="D7" s="37"/>
    </row>
    <row r="8" spans="1:11">
      <c r="B8" s="104" t="e">
        <f ca="1">'Style Guide'!$A$1</f>
        <v>#VALUE!</v>
      </c>
      <c r="D8" s="104" t="e">
        <f ca="1">Index!$A$1</f>
        <v>#VALUE!</v>
      </c>
    </row>
    <row r="9" spans="1:11">
      <c r="B9" t="s">
        <v>128</v>
      </c>
      <c r="D9" t="s">
        <v>129</v>
      </c>
    </row>
    <row r="10" spans="1:11"/>
    <row r="11" spans="1:11">
      <c r="B11" s="106" t="e">
        <f ca="1">$A$1</f>
        <v>#VALUE!</v>
      </c>
      <c r="D11" s="104" t="e">
        <f ca="1">'Calcs-WR'!$A$1</f>
        <v>#VALUE!</v>
      </c>
    </row>
    <row r="12" spans="1:11">
      <c r="B12" t="s">
        <v>130</v>
      </c>
      <c r="D12" t="s">
        <v>131</v>
      </c>
    </row>
    <row r="13" spans="1:11"/>
    <row r="14" spans="1:11">
      <c r="B14" s="306" t="s">
        <v>132</v>
      </c>
      <c r="D14" s="104" t="e">
        <f ca="1">'Calcs-WN'!$A$1</f>
        <v>#VALUE!</v>
      </c>
    </row>
    <row r="15" spans="1:11">
      <c r="B15" s="305" t="s">
        <v>133</v>
      </c>
      <c r="D15" t="s">
        <v>134</v>
      </c>
    </row>
    <row r="16" spans="1:11"/>
    <row r="17" spans="1:4">
      <c r="B17" s="103" t="e">
        <f ca="1">InpR!$A$1</f>
        <v>#VALUE!</v>
      </c>
      <c r="D17" s="104" t="e">
        <f ca="1">'Calcs-WWN'!$A$1</f>
        <v>#VALUE!</v>
      </c>
    </row>
    <row r="18" spans="1:4">
      <c r="B18" t="s">
        <v>135</v>
      </c>
      <c r="D18" t="s">
        <v>136</v>
      </c>
    </row>
    <row r="19" spans="1:4"/>
    <row r="20" spans="1:4">
      <c r="D20" s="104" t="e">
        <f ca="1">'Calcs-BR'!$A$1</f>
        <v>#VALUE!</v>
      </c>
    </row>
    <row r="21" spans="1:4">
      <c r="D21" t="s">
        <v>137</v>
      </c>
    </row>
    <row r="22" spans="1:4"/>
    <row r="23" spans="1:4">
      <c r="D23" s="104" t="e">
        <f ca="1">'Calcs-DMMY'!$A$1</f>
        <v>#VALUE!</v>
      </c>
    </row>
    <row r="24" spans="1:4">
      <c r="D24" t="s">
        <v>138</v>
      </c>
    </row>
    <row r="25" spans="1:4"/>
    <row r="26" spans="1:4"/>
    <row r="27" spans="1:4"/>
    <row r="28" spans="1:4"/>
    <row r="29" spans="1:4" s="1" customFormat="1" ht="12.95">
      <c r="A29" s="10" t="s">
        <v>120</v>
      </c>
    </row>
    <row r="30" spans="1:4"/>
    <row r="79" spans="2:2">
      <c r="B79" s="313"/>
    </row>
    <row r="80" spans="2:2"/>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92"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8B2D-CED7-4FDC-9C9E-2B97D2155F6C}">
  <sheetPr>
    <tabColor theme="5"/>
    <pageSetUpPr fitToPage="1"/>
  </sheetPr>
  <dimension ref="A1:B23"/>
  <sheetViews>
    <sheetView zoomScale="80" zoomScaleNormal="80" workbookViewId="0"/>
  </sheetViews>
  <sheetFormatPr defaultRowHeight="12.6"/>
  <cols>
    <col min="1" max="1" width="18.7109375" bestFit="1" customWidth="1"/>
    <col min="2" max="2" width="16.85546875" bestFit="1" customWidth="1"/>
  </cols>
  <sheetData>
    <row r="1" spans="1:2" s="123" customFormat="1" ht="24.95">
      <c r="A1" s="118" t="e">
        <f ca="1" xml:space="preserve"> RIGHT(CELL("filename", $A$1), LEN(CELL("filename", $A$1)) - SEARCH("]", CELL("filename", $A$1)))</f>
        <v>#VALUE!</v>
      </c>
      <c r="B1" s="122"/>
    </row>
    <row r="2" spans="1:2">
      <c r="A2" s="307"/>
      <c r="B2" s="307"/>
    </row>
    <row r="3" spans="1:2">
      <c r="A3" s="308" t="s">
        <v>139</v>
      </c>
      <c r="B3" s="308" t="s">
        <v>140</v>
      </c>
    </row>
    <row r="4" spans="1:2">
      <c r="A4" s="309" t="s">
        <v>141</v>
      </c>
      <c r="B4" s="310" t="s">
        <v>141</v>
      </c>
    </row>
    <row r="5" spans="1:2">
      <c r="A5" s="309" t="s">
        <v>142</v>
      </c>
      <c r="B5" s="309" t="s">
        <v>143</v>
      </c>
    </row>
    <row r="6" spans="1:2">
      <c r="A6" s="309" t="s">
        <v>144</v>
      </c>
      <c r="B6" s="309" t="s">
        <v>145</v>
      </c>
    </row>
    <row r="7" spans="1:2">
      <c r="A7" s="309" t="s">
        <v>146</v>
      </c>
      <c r="B7" s="309" t="s">
        <v>147</v>
      </c>
    </row>
    <row r="8" spans="1:2">
      <c r="A8" s="309" t="s">
        <v>148</v>
      </c>
      <c r="B8" s="309" t="s">
        <v>149</v>
      </c>
    </row>
    <row r="9" spans="1:2">
      <c r="A9" s="309" t="s">
        <v>150</v>
      </c>
      <c r="B9" s="309" t="s">
        <v>151</v>
      </c>
    </row>
    <row r="10" spans="1:2">
      <c r="A10" s="309" t="s">
        <v>152</v>
      </c>
      <c r="B10" s="309" t="s">
        <v>153</v>
      </c>
    </row>
    <row r="11" spans="1:2">
      <c r="A11" s="309" t="s">
        <v>154</v>
      </c>
      <c r="B11" s="309" t="s">
        <v>155</v>
      </c>
    </row>
    <row r="12" spans="1:2">
      <c r="A12" s="309" t="s">
        <v>156</v>
      </c>
      <c r="B12" s="309" t="s">
        <v>157</v>
      </c>
    </row>
    <row r="13" spans="1:2">
      <c r="A13" s="309" t="s">
        <v>158</v>
      </c>
      <c r="B13" s="309" t="s">
        <v>159</v>
      </c>
    </row>
    <row r="14" spans="1:2">
      <c r="A14" s="309" t="s">
        <v>160</v>
      </c>
      <c r="B14" s="309" t="s">
        <v>161</v>
      </c>
    </row>
    <row r="15" spans="1:2">
      <c r="A15" s="309" t="s">
        <v>162</v>
      </c>
      <c r="B15" s="309" t="s">
        <v>163</v>
      </c>
    </row>
    <row r="16" spans="1:2">
      <c r="A16" s="309" t="s">
        <v>164</v>
      </c>
      <c r="B16" s="309" t="s">
        <v>165</v>
      </c>
    </row>
    <row r="17" spans="1:2">
      <c r="A17" s="309" t="s">
        <v>166</v>
      </c>
      <c r="B17" s="309" t="s">
        <v>167</v>
      </c>
    </row>
    <row r="18" spans="1:2">
      <c r="A18" s="309" t="s">
        <v>168</v>
      </c>
      <c r="B18" s="309" t="s">
        <v>169</v>
      </c>
    </row>
    <row r="19" spans="1:2">
      <c r="A19" s="309" t="s">
        <v>170</v>
      </c>
      <c r="B19" s="309" t="s">
        <v>171</v>
      </c>
    </row>
    <row r="20" spans="1:2">
      <c r="A20" s="309" t="s">
        <v>172</v>
      </c>
      <c r="B20" s="309" t="s">
        <v>173</v>
      </c>
    </row>
    <row r="21" spans="1:2">
      <c r="A21" s="309" t="s">
        <v>174</v>
      </c>
      <c r="B21" s="309" t="s">
        <v>175</v>
      </c>
    </row>
    <row r="22" spans="1:2">
      <c r="A22" s="307"/>
      <c r="B22" s="307"/>
    </row>
    <row r="23" spans="1:2" ht="14.1">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CFB7-541A-4F09-8832-6DA0545700FA}">
  <sheetPr>
    <pageSetUpPr fitToPage="1"/>
  </sheetPr>
  <dimension ref="A1:M27"/>
  <sheetViews>
    <sheetView zoomScale="80" zoomScaleNormal="80" workbookViewId="0"/>
  </sheetViews>
  <sheetFormatPr defaultRowHeight="12.6"/>
  <sheetData>
    <row r="1" spans="1:13" ht="14.45">
      <c r="C1" s="340" t="s">
        <v>176</v>
      </c>
      <c r="E1" s="340" t="s">
        <v>177</v>
      </c>
    </row>
    <row r="2" spans="1:13" ht="14.4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c r="A4" t="s">
        <v>163</v>
      </c>
      <c r="B4" t="s">
        <v>190</v>
      </c>
      <c r="C4" t="s">
        <v>191</v>
      </c>
      <c r="D4" t="s">
        <v>192</v>
      </c>
      <c r="E4" t="s">
        <v>193</v>
      </c>
      <c r="F4" s="314">
        <v>270.60000000000002</v>
      </c>
      <c r="G4" s="314">
        <v>279.7</v>
      </c>
      <c r="H4" s="314">
        <v>288.2</v>
      </c>
      <c r="I4" s="314">
        <v>292.60000000000002</v>
      </c>
      <c r="J4" s="314">
        <v>301.10000000000002</v>
      </c>
      <c r="K4" s="314">
        <v>334.6</v>
      </c>
      <c r="L4" s="314">
        <v>372.8</v>
      </c>
      <c r="M4" s="314">
        <v>390.99361237138601</v>
      </c>
    </row>
    <row r="5" spans="1:13">
      <c r="A5" t="s">
        <v>163</v>
      </c>
      <c r="B5" t="s">
        <v>194</v>
      </c>
      <c r="C5" t="s">
        <v>195</v>
      </c>
      <c r="D5" t="s">
        <v>192</v>
      </c>
      <c r="E5" t="s">
        <v>193</v>
      </c>
      <c r="F5" s="314">
        <v>271.7</v>
      </c>
      <c r="G5" s="314">
        <v>280.7</v>
      </c>
      <c r="H5" s="314">
        <v>289.2</v>
      </c>
      <c r="I5" s="314">
        <v>292.2</v>
      </c>
      <c r="J5" s="314">
        <v>301.89999999999998</v>
      </c>
      <c r="K5" s="314">
        <v>337.1</v>
      </c>
      <c r="L5" s="314">
        <v>375.3</v>
      </c>
      <c r="M5" s="314">
        <v>391.88592086503041</v>
      </c>
    </row>
    <row r="6" spans="1:13">
      <c r="A6" t="s">
        <v>163</v>
      </c>
      <c r="B6" t="s">
        <v>196</v>
      </c>
      <c r="C6" t="s">
        <v>197</v>
      </c>
      <c r="D6" t="s">
        <v>192</v>
      </c>
      <c r="E6" t="s">
        <v>193</v>
      </c>
      <c r="F6" s="314">
        <v>272.3</v>
      </c>
      <c r="G6" s="314">
        <v>281.5</v>
      </c>
      <c r="H6" s="314">
        <v>289.60000000000002</v>
      </c>
      <c r="I6" s="314">
        <v>292.7</v>
      </c>
      <c r="J6" s="314">
        <v>304</v>
      </c>
      <c r="K6" s="314">
        <v>340</v>
      </c>
      <c r="L6" s="314">
        <v>376.4</v>
      </c>
      <c r="M6" s="314">
        <v>392.7802657460291</v>
      </c>
    </row>
    <row r="7" spans="1:13">
      <c r="A7" t="s">
        <v>163</v>
      </c>
      <c r="B7" t="s">
        <v>198</v>
      </c>
      <c r="C7" t="s">
        <v>199</v>
      </c>
      <c r="D7" t="s">
        <v>192</v>
      </c>
      <c r="E7" t="s">
        <v>193</v>
      </c>
      <c r="F7" s="314">
        <v>272.89999999999998</v>
      </c>
      <c r="G7" s="314">
        <v>281.7</v>
      </c>
      <c r="H7" s="314">
        <v>289.5</v>
      </c>
      <c r="I7" s="314">
        <v>294.2</v>
      </c>
      <c r="J7" s="314">
        <v>305.5</v>
      </c>
      <c r="K7" s="314">
        <v>343.2</v>
      </c>
      <c r="L7" s="314">
        <v>374.2</v>
      </c>
      <c r="M7" s="314">
        <v>391.35560490414883</v>
      </c>
    </row>
    <row r="8" spans="1:13">
      <c r="A8" t="s">
        <v>163</v>
      </c>
      <c r="B8" t="s">
        <v>200</v>
      </c>
      <c r="C8" t="s">
        <v>201</v>
      </c>
      <c r="D8" t="s">
        <v>192</v>
      </c>
      <c r="E8" t="s">
        <v>193</v>
      </c>
      <c r="F8" s="314">
        <v>274.7</v>
      </c>
      <c r="G8" s="314">
        <v>284.2</v>
      </c>
      <c r="H8" s="314">
        <v>291.7</v>
      </c>
      <c r="I8" s="314">
        <v>293.3</v>
      </c>
      <c r="J8" s="314">
        <v>307.39999999999998</v>
      </c>
      <c r="K8" s="314">
        <v>345.2</v>
      </c>
      <c r="L8" s="314">
        <v>376.6</v>
      </c>
      <c r="M8" s="314">
        <v>389.93611147695663</v>
      </c>
    </row>
    <row r="9" spans="1:13">
      <c r="A9" t="s">
        <v>163</v>
      </c>
      <c r="B9" t="s">
        <v>202</v>
      </c>
      <c r="C9" t="s">
        <v>203</v>
      </c>
      <c r="D9" t="s">
        <v>192</v>
      </c>
      <c r="E9" t="s">
        <v>193</v>
      </c>
      <c r="F9" s="314">
        <v>275.10000000000002</v>
      </c>
      <c r="G9" s="314">
        <v>284.10000000000002</v>
      </c>
      <c r="H9" s="314">
        <v>291</v>
      </c>
      <c r="I9" s="314">
        <v>294.3</v>
      </c>
      <c r="J9" s="314">
        <v>308.60000000000002</v>
      </c>
      <c r="K9" s="314">
        <v>347.6</v>
      </c>
      <c r="L9" s="314">
        <v>378.4</v>
      </c>
      <c r="M9" s="314">
        <v>388.52176672162346</v>
      </c>
    </row>
    <row r="10" spans="1:13">
      <c r="A10" t="s">
        <v>163</v>
      </c>
      <c r="B10" t="s">
        <v>204</v>
      </c>
      <c r="C10" t="s">
        <v>205</v>
      </c>
      <c r="D10" t="s">
        <v>192</v>
      </c>
      <c r="E10" t="s">
        <v>193</v>
      </c>
      <c r="F10" s="314">
        <v>275.3</v>
      </c>
      <c r="G10" s="314">
        <v>284.5</v>
      </c>
      <c r="H10" s="314">
        <v>290.39999999999998</v>
      </c>
      <c r="I10" s="314">
        <v>294.3</v>
      </c>
      <c r="J10" s="314">
        <v>312</v>
      </c>
      <c r="K10" s="314">
        <v>356.2</v>
      </c>
      <c r="L10" s="314">
        <v>377.8</v>
      </c>
      <c r="M10" s="314">
        <v>388.28575968822275</v>
      </c>
    </row>
    <row r="11" spans="1:13">
      <c r="A11" t="s">
        <v>163</v>
      </c>
      <c r="B11" t="s">
        <v>206</v>
      </c>
      <c r="C11" t="s">
        <v>207</v>
      </c>
      <c r="D11" t="s">
        <v>192</v>
      </c>
      <c r="E11" t="s">
        <v>193</v>
      </c>
      <c r="F11" s="314">
        <v>275.8</v>
      </c>
      <c r="G11" s="314">
        <v>284.60000000000002</v>
      </c>
      <c r="H11" s="314">
        <v>291</v>
      </c>
      <c r="I11" s="314">
        <v>293.5</v>
      </c>
      <c r="J11" s="314">
        <v>314.3</v>
      </c>
      <c r="K11" s="314">
        <v>358.3</v>
      </c>
      <c r="L11" s="314">
        <v>377.3</v>
      </c>
      <c r="M11" s="314">
        <v>388.04989601698236</v>
      </c>
    </row>
    <row r="12" spans="1:13">
      <c r="A12" t="s">
        <v>163</v>
      </c>
      <c r="B12" t="s">
        <v>208</v>
      </c>
      <c r="C12" t="s">
        <v>209</v>
      </c>
      <c r="D12" t="s">
        <v>192</v>
      </c>
      <c r="E12" t="s">
        <v>193</v>
      </c>
      <c r="F12" s="314">
        <v>278.10000000000002</v>
      </c>
      <c r="G12" s="314">
        <v>285.60000000000002</v>
      </c>
      <c r="H12" s="314">
        <v>291.89999999999998</v>
      </c>
      <c r="I12" s="314">
        <v>295.39999999999998</v>
      </c>
      <c r="J12" s="314">
        <v>317.7</v>
      </c>
      <c r="K12" s="314">
        <v>360.4</v>
      </c>
      <c r="L12" s="314">
        <v>379</v>
      </c>
      <c r="M12" s="314">
        <v>387.8141756208172</v>
      </c>
    </row>
    <row r="13" spans="1:13">
      <c r="A13" t="s">
        <v>163</v>
      </c>
      <c r="B13" t="s">
        <v>210</v>
      </c>
      <c r="C13" t="s">
        <v>211</v>
      </c>
      <c r="D13" t="s">
        <v>192</v>
      </c>
      <c r="E13" t="s">
        <v>193</v>
      </c>
      <c r="F13" s="314">
        <v>276</v>
      </c>
      <c r="G13" s="314">
        <v>283</v>
      </c>
      <c r="H13" s="314">
        <v>290.60000000000002</v>
      </c>
      <c r="I13" s="314">
        <v>294.60000000000002</v>
      </c>
      <c r="J13" s="314">
        <v>317.7</v>
      </c>
      <c r="K13" s="314">
        <v>360.3</v>
      </c>
      <c r="L13" s="314">
        <v>378</v>
      </c>
      <c r="M13" s="314">
        <v>389.16094903409009</v>
      </c>
    </row>
    <row r="14" spans="1:13">
      <c r="A14" t="s">
        <v>163</v>
      </c>
      <c r="B14" t="s">
        <v>212</v>
      </c>
      <c r="C14" t="s">
        <v>213</v>
      </c>
      <c r="D14" t="s">
        <v>192</v>
      </c>
      <c r="E14" t="s">
        <v>193</v>
      </c>
      <c r="F14" s="314">
        <v>278.10000000000002</v>
      </c>
      <c r="G14" s="314">
        <v>285</v>
      </c>
      <c r="H14" s="314">
        <v>292</v>
      </c>
      <c r="I14" s="314">
        <v>296</v>
      </c>
      <c r="J14" s="314">
        <v>320.2</v>
      </c>
      <c r="K14" s="314">
        <v>364.5</v>
      </c>
      <c r="L14" s="314">
        <v>384.00398548388318</v>
      </c>
      <c r="M14" s="314">
        <v>390.51239942603144</v>
      </c>
    </row>
    <row r="15" spans="1:13">
      <c r="A15" t="s">
        <v>163</v>
      </c>
      <c r="B15" t="s">
        <v>214</v>
      </c>
      <c r="C15" t="s">
        <v>215</v>
      </c>
      <c r="D15" t="s">
        <v>192</v>
      </c>
      <c r="E15" t="s">
        <v>193</v>
      </c>
      <c r="F15" s="314">
        <v>278.3</v>
      </c>
      <c r="G15" s="314">
        <v>285.10000000000002</v>
      </c>
      <c r="H15" s="314">
        <v>292.60000000000002</v>
      </c>
      <c r="I15" s="314">
        <v>296.89999999999998</v>
      </c>
      <c r="J15" s="314">
        <v>323.5</v>
      </c>
      <c r="K15" s="314">
        <v>367.2</v>
      </c>
      <c r="L15" s="314">
        <v>390.10333562832369</v>
      </c>
      <c r="M15" s="314">
        <v>391.86854303851925</v>
      </c>
    </row>
    <row r="16" spans="1:13">
      <c r="A16" t="s">
        <v>163</v>
      </c>
      <c r="B16" t="s">
        <v>216</v>
      </c>
      <c r="C16" t="s">
        <v>217</v>
      </c>
      <c r="D16" t="s">
        <v>192</v>
      </c>
      <c r="E16" t="s">
        <v>193</v>
      </c>
      <c r="F16" s="314">
        <v>103.2</v>
      </c>
      <c r="G16" s="314">
        <v>105.5</v>
      </c>
      <c r="H16" s="314">
        <v>107.6</v>
      </c>
      <c r="I16" s="314">
        <v>108.6</v>
      </c>
      <c r="J16" s="314">
        <v>110.4</v>
      </c>
      <c r="K16" s="314">
        <v>119</v>
      </c>
      <c r="L16" s="314">
        <v>128.30000000000001</v>
      </c>
      <c r="M16" s="314">
        <v>130.78040132655698</v>
      </c>
    </row>
    <row r="17" spans="1:13">
      <c r="A17" t="s">
        <v>163</v>
      </c>
      <c r="B17" t="s">
        <v>218</v>
      </c>
      <c r="C17" t="s">
        <v>219</v>
      </c>
      <c r="D17" t="s">
        <v>192</v>
      </c>
      <c r="E17" t="s">
        <v>193</v>
      </c>
      <c r="F17" s="314">
        <v>103.5</v>
      </c>
      <c r="G17" s="314">
        <v>105.9</v>
      </c>
      <c r="H17" s="314">
        <v>107.9</v>
      </c>
      <c r="I17" s="314">
        <v>108.6</v>
      </c>
      <c r="J17" s="314">
        <v>111</v>
      </c>
      <c r="K17" s="314">
        <v>119.7</v>
      </c>
      <c r="L17" s="314">
        <v>129.1</v>
      </c>
      <c r="M17" s="314">
        <v>131.04157478721001</v>
      </c>
    </row>
    <row r="18" spans="1:13">
      <c r="A18" t="s">
        <v>163</v>
      </c>
      <c r="B18" t="s">
        <v>220</v>
      </c>
      <c r="C18" t="s">
        <v>221</v>
      </c>
      <c r="D18" t="s">
        <v>192</v>
      </c>
      <c r="E18" t="s">
        <v>193</v>
      </c>
      <c r="F18" s="314">
        <v>103.5</v>
      </c>
      <c r="G18" s="314">
        <v>105.9</v>
      </c>
      <c r="H18" s="314">
        <v>107.9</v>
      </c>
      <c r="I18" s="314">
        <v>108.8</v>
      </c>
      <c r="J18" s="314">
        <v>111.4</v>
      </c>
      <c r="K18" s="314">
        <v>120.5</v>
      </c>
      <c r="L18" s="314">
        <v>129.4</v>
      </c>
      <c r="M18" s="314">
        <v>131.30326982124757</v>
      </c>
    </row>
    <row r="19" spans="1:13">
      <c r="A19" t="s">
        <v>163</v>
      </c>
      <c r="B19" t="s">
        <v>222</v>
      </c>
      <c r="C19" t="s">
        <v>223</v>
      </c>
      <c r="D19" t="s">
        <v>192</v>
      </c>
      <c r="E19" t="s">
        <v>193</v>
      </c>
      <c r="F19" s="314">
        <v>103.5</v>
      </c>
      <c r="G19" s="314">
        <v>105.9</v>
      </c>
      <c r="H19" s="314">
        <v>108</v>
      </c>
      <c r="I19" s="314">
        <v>109.2</v>
      </c>
      <c r="J19" s="314">
        <v>111.4</v>
      </c>
      <c r="K19" s="314">
        <v>121.2</v>
      </c>
      <c r="L19" s="314">
        <v>129</v>
      </c>
      <c r="M19" s="314">
        <v>131.56548747027162</v>
      </c>
    </row>
    <row r="20" spans="1:13">
      <c r="A20" t="s">
        <v>163</v>
      </c>
      <c r="B20" t="s">
        <v>224</v>
      </c>
      <c r="C20" t="s">
        <v>225</v>
      </c>
      <c r="D20" t="s">
        <v>192</v>
      </c>
      <c r="E20" t="s">
        <v>193</v>
      </c>
      <c r="F20" s="314">
        <v>104</v>
      </c>
      <c r="G20" s="314">
        <v>106.5</v>
      </c>
      <c r="H20" s="314">
        <v>108.3</v>
      </c>
      <c r="I20" s="314">
        <v>108.8</v>
      </c>
      <c r="J20" s="314">
        <v>112.1</v>
      </c>
      <c r="K20" s="314">
        <v>121.8</v>
      </c>
      <c r="L20" s="314">
        <v>129.4</v>
      </c>
      <c r="M20" s="314">
        <v>131.82822877796431</v>
      </c>
    </row>
    <row r="21" spans="1:13">
      <c r="A21" t="s">
        <v>163</v>
      </c>
      <c r="B21" t="s">
        <v>226</v>
      </c>
      <c r="C21" t="s">
        <v>227</v>
      </c>
      <c r="D21" t="s">
        <v>192</v>
      </c>
      <c r="E21" t="s">
        <v>193</v>
      </c>
      <c r="F21" s="314">
        <v>104.3</v>
      </c>
      <c r="G21" s="314">
        <v>106.6</v>
      </c>
      <c r="H21" s="314">
        <v>108.4</v>
      </c>
      <c r="I21" s="314">
        <v>109.2</v>
      </c>
      <c r="J21" s="314">
        <v>112.4</v>
      </c>
      <c r="K21" s="314">
        <v>122.3</v>
      </c>
      <c r="L21" s="314">
        <v>130.1</v>
      </c>
      <c r="M21" s="314">
        <v>132.09149479009199</v>
      </c>
    </row>
    <row r="22" spans="1:13">
      <c r="A22" t="s">
        <v>163</v>
      </c>
      <c r="B22" t="s">
        <v>228</v>
      </c>
      <c r="C22" t="s">
        <v>229</v>
      </c>
      <c r="D22" t="s">
        <v>192</v>
      </c>
      <c r="E22" t="s">
        <v>193</v>
      </c>
      <c r="F22" s="314">
        <v>104.4</v>
      </c>
      <c r="G22" s="314">
        <v>106.7</v>
      </c>
      <c r="H22" s="314">
        <v>108.3</v>
      </c>
      <c r="I22" s="314">
        <v>109.2</v>
      </c>
      <c r="J22" s="314">
        <v>113.4</v>
      </c>
      <c r="K22" s="314">
        <v>124.3</v>
      </c>
      <c r="L22" s="314">
        <v>130.19999999999999</v>
      </c>
      <c r="M22" s="314">
        <v>132.35528655450946</v>
      </c>
    </row>
    <row r="23" spans="1:13">
      <c r="A23" t="s">
        <v>163</v>
      </c>
      <c r="B23" t="s">
        <v>230</v>
      </c>
      <c r="C23" t="s">
        <v>231</v>
      </c>
      <c r="D23" t="s">
        <v>192</v>
      </c>
      <c r="E23" t="s">
        <v>193</v>
      </c>
      <c r="F23" s="314">
        <v>104.7</v>
      </c>
      <c r="G23" s="314">
        <v>106.9</v>
      </c>
      <c r="H23" s="314">
        <v>108.5</v>
      </c>
      <c r="I23" s="314">
        <v>109.1</v>
      </c>
      <c r="J23" s="314">
        <v>114.1</v>
      </c>
      <c r="K23" s="314">
        <v>124.8</v>
      </c>
      <c r="L23" s="314">
        <v>130</v>
      </c>
      <c r="M23" s="314">
        <v>132.61960512116417</v>
      </c>
    </row>
    <row r="24" spans="1:13">
      <c r="A24" t="s">
        <v>163</v>
      </c>
      <c r="B24" t="s">
        <v>232</v>
      </c>
      <c r="C24" t="s">
        <v>233</v>
      </c>
      <c r="D24" t="s">
        <v>192</v>
      </c>
      <c r="E24" t="s">
        <v>193</v>
      </c>
      <c r="F24" s="314">
        <v>105</v>
      </c>
      <c r="G24" s="314">
        <v>107.1</v>
      </c>
      <c r="H24" s="314">
        <v>108.5</v>
      </c>
      <c r="I24" s="314">
        <v>109.4</v>
      </c>
      <c r="J24" s="314">
        <v>114.7</v>
      </c>
      <c r="K24" s="314">
        <v>125.3</v>
      </c>
      <c r="L24" s="314">
        <v>130.5</v>
      </c>
      <c r="M24" s="314">
        <v>132.88445154210032</v>
      </c>
    </row>
    <row r="25" spans="1:13">
      <c r="A25" t="s">
        <v>163</v>
      </c>
      <c r="B25" t="s">
        <v>234</v>
      </c>
      <c r="C25" t="s">
        <v>235</v>
      </c>
      <c r="D25" t="s">
        <v>192</v>
      </c>
      <c r="E25" t="s">
        <v>193</v>
      </c>
      <c r="F25" s="314">
        <v>104.5</v>
      </c>
      <c r="G25" s="314">
        <v>106.4</v>
      </c>
      <c r="H25" s="314">
        <v>108.3</v>
      </c>
      <c r="I25" s="314">
        <v>109.3</v>
      </c>
      <c r="J25" s="314">
        <v>114.6</v>
      </c>
      <c r="K25" s="314">
        <v>124.8</v>
      </c>
      <c r="L25" s="314">
        <v>130</v>
      </c>
      <c r="M25" s="314">
        <v>132.95933237383022</v>
      </c>
    </row>
    <row r="26" spans="1:13">
      <c r="A26" t="s">
        <v>163</v>
      </c>
      <c r="B26" t="s">
        <v>236</v>
      </c>
      <c r="C26" t="s">
        <v>237</v>
      </c>
      <c r="D26" t="s">
        <v>192</v>
      </c>
      <c r="E26" t="s">
        <v>193</v>
      </c>
      <c r="F26" s="314">
        <v>104.9</v>
      </c>
      <c r="G26" s="314">
        <v>106.8</v>
      </c>
      <c r="H26" s="314">
        <v>108.6</v>
      </c>
      <c r="I26" s="314">
        <v>109.4</v>
      </c>
      <c r="J26" s="314">
        <v>115.4</v>
      </c>
      <c r="K26" s="314">
        <v>126</v>
      </c>
      <c r="L26" s="314">
        <v>130.25961496937231</v>
      </c>
      <c r="M26" s="314">
        <v>133.03425540115859</v>
      </c>
    </row>
    <row r="27" spans="1:13">
      <c r="A27" t="s">
        <v>163</v>
      </c>
      <c r="B27" t="s">
        <v>238</v>
      </c>
      <c r="C27" t="s">
        <v>239</v>
      </c>
      <c r="D27" t="s">
        <v>192</v>
      </c>
      <c r="E27" t="s">
        <v>193</v>
      </c>
      <c r="F27" s="314">
        <v>105.1</v>
      </c>
      <c r="G27" s="314">
        <v>107</v>
      </c>
      <c r="H27" s="314">
        <v>108.6</v>
      </c>
      <c r="I27" s="314">
        <v>109.7</v>
      </c>
      <c r="J27" s="314">
        <v>116.5</v>
      </c>
      <c r="K27" s="314">
        <v>126.8</v>
      </c>
      <c r="L27" s="314">
        <v>130.51974839976248</v>
      </c>
      <c r="M27" s="314">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C569-76D2-4549-A8C2-744BB24F80BB}">
  <sheetPr>
    <pageSetUpPr fitToPage="1"/>
  </sheetPr>
  <dimension ref="A1:P27"/>
  <sheetViews>
    <sheetView zoomScale="80" zoomScaleNormal="80" workbookViewId="0"/>
  </sheetViews>
  <sheetFormatPr defaultRowHeight="12.6"/>
  <cols>
    <col min="1" max="1" width="8.85546875" bestFit="1" customWidth="1"/>
    <col min="2" max="2" width="29.140625" bestFit="1" customWidth="1"/>
    <col min="3" max="3" width="85.5703125" customWidth="1"/>
    <col min="4" max="4" width="4.85546875" bestFit="1" customWidth="1"/>
    <col min="5" max="5" width="16.28515625" bestFit="1" customWidth="1"/>
    <col min="6" max="13" width="7.7109375" bestFit="1" customWidth="1"/>
    <col min="14" max="14" width="15.85546875" bestFit="1" customWidth="1"/>
    <col min="15" max="15" width="20" bestFit="1" customWidth="1"/>
    <col min="16" max="16" width="20.7109375" customWidth="1"/>
  </cols>
  <sheetData>
    <row r="1" spans="1:16" ht="24.95">
      <c r="A1" s="123" t="e">
        <f ca="1" xml:space="preserve"> RIGHT(CELL("filename", $A$1), LEN(CELL("filename", $A$1)) - SEARCH("]", CELL("filename", $A$1)))</f>
        <v>#VALUE!</v>
      </c>
      <c r="C1" s="340"/>
      <c r="E1" s="340"/>
    </row>
    <row r="2" spans="1:16" ht="29.1">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c r="N2" s="315" t="s">
        <v>240</v>
      </c>
      <c r="O2" s="315" t="s">
        <v>241</v>
      </c>
      <c r="P2" s="316" t="s">
        <v>242</v>
      </c>
    </row>
    <row r="3" spans="1:16">
      <c r="N3" s="317"/>
      <c r="O3" s="317"/>
      <c r="P3" s="318"/>
    </row>
    <row r="4" spans="1:16">
      <c r="A4" t="str">
        <f xml:space="preserve"> F_Inputs!A4</f>
        <v>YKY</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c r="A5" t="str">
        <f xml:space="preserve"> F_Inputs!A5</f>
        <v>YKY</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c r="A6" t="str">
        <f xml:space="preserve"> F_Inputs!A6</f>
        <v>YKY</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c r="A7" t="str">
        <f xml:space="preserve"> F_Inputs!A7</f>
        <v>YKY</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c r="A8" t="str">
        <f xml:space="preserve"> F_Inputs!A8</f>
        <v>YKY</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c r="A9" t="str">
        <f xml:space="preserve"> F_Inputs!A9</f>
        <v>YKY</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c r="A10" t="str">
        <f xml:space="preserve"> F_Inputs!A10</f>
        <v>YKY</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c r="A11" t="str">
        <f xml:space="preserve"> F_Inputs!A11</f>
        <v>YKY</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c r="A12" t="str">
        <f xml:space="preserve"> F_Inputs!A12</f>
        <v>YKY</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c r="A13" t="str">
        <f xml:space="preserve"> F_Inputs!A13</f>
        <v>YKY</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c r="A14" t="str">
        <f xml:space="preserve"> F_Inputs!A14</f>
        <v>YKY</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c r="A15" t="str">
        <f xml:space="preserve"> F_Inputs!A15</f>
        <v>YKY</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c r="A16" t="str">
        <f xml:space="preserve"> F_Inputs!A16</f>
        <v>YKY</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c r="A17" t="str">
        <f xml:space="preserve"> F_Inputs!A17</f>
        <v>YKY</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c r="A18" t="str">
        <f xml:space="preserve"> F_Inputs!A18</f>
        <v>YKY</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c r="A19" t="str">
        <f xml:space="preserve"> F_Inputs!A19</f>
        <v>YKY</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c r="A20" t="str">
        <f xml:space="preserve"> F_Inputs!A20</f>
        <v>YKY</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c r="A21" t="str">
        <f xml:space="preserve"> F_Inputs!A21</f>
        <v>YKY</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c r="A22" t="str">
        <f xml:space="preserve"> F_Inputs!A22</f>
        <v>YKY</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c r="A23" t="str">
        <f xml:space="preserve"> F_Inputs!A23</f>
        <v>YKY</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c r="A24" t="str">
        <f xml:space="preserve"> F_Inputs!A24</f>
        <v>YKY</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c r="A25" t="str">
        <f xml:space="preserve"> F_Inputs!A25</f>
        <v>YKY</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c r="A26" t="str">
        <f xml:space="preserve"> F_Inputs!A26</f>
        <v>YKY</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c r="A27" t="str">
        <f xml:space="preserve"> F_Inputs!A27</f>
        <v>YKY</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A7CF-03EE-4277-BEF6-7480D3C97C65}">
  <sheetPr>
    <pageSetUpPr fitToPage="1"/>
  </sheetPr>
  <dimension ref="A1:M27"/>
  <sheetViews>
    <sheetView zoomScale="80" zoomScaleNormal="80" workbookViewId="0"/>
  </sheetViews>
  <sheetFormatPr defaultRowHeight="12.6"/>
  <cols>
    <col min="2" max="2" width="29.140625" bestFit="1" customWidth="1"/>
    <col min="5" max="5" width="16.28515625" bestFit="1" customWidth="1"/>
  </cols>
  <sheetData>
    <row r="1" spans="1:13" ht="24.95">
      <c r="A1" s="123" t="e">
        <f ca="1" xml:space="preserve"> RIGHT(CELL("filename", $A$1), LEN(CELL("filename", $A$1)) - SEARCH("]", CELL("filename", $A$1)))</f>
        <v>#VALUE!</v>
      </c>
      <c r="C1" s="340"/>
      <c r="E1" s="340"/>
    </row>
    <row r="2" spans="1:13" ht="14.4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c r="A4" t="str">
        <f xml:space="preserve"> F_Inputs!A4</f>
        <v>YKY</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390.99361237138601</v>
      </c>
    </row>
    <row r="5" spans="1:13">
      <c r="A5" t="str">
        <f xml:space="preserve"> F_Inputs!A5</f>
        <v>YKY</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391.88592086503041</v>
      </c>
    </row>
    <row r="6" spans="1:13">
      <c r="A6" t="str">
        <f xml:space="preserve"> F_Inputs!A6</f>
        <v>YKY</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392.7802657460291</v>
      </c>
    </row>
    <row r="7" spans="1:13">
      <c r="A7" t="str">
        <f xml:space="preserve"> F_Inputs!A7</f>
        <v>YKY</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391.35560490414883</v>
      </c>
    </row>
    <row r="8" spans="1:13">
      <c r="A8" t="str">
        <f xml:space="preserve"> F_Inputs!A8</f>
        <v>YKY</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389.93611147695663</v>
      </c>
    </row>
    <row r="9" spans="1:13">
      <c r="A9" t="str">
        <f xml:space="preserve"> F_Inputs!A9</f>
        <v>YKY</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388.52176672162346</v>
      </c>
    </row>
    <row r="10" spans="1:13">
      <c r="A10" t="str">
        <f xml:space="preserve"> F_Inputs!A10</f>
        <v>YKY</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388.28575968822275</v>
      </c>
    </row>
    <row r="11" spans="1:13">
      <c r="A11" t="str">
        <f xml:space="preserve"> F_Inputs!A11</f>
        <v>YKY</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388.04989601698236</v>
      </c>
    </row>
    <row r="12" spans="1:13">
      <c r="A12" t="str">
        <f xml:space="preserve"> F_Inputs!A12</f>
        <v>YKY</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387.8141756208172</v>
      </c>
    </row>
    <row r="13" spans="1:13">
      <c r="A13" t="str">
        <f xml:space="preserve"> F_Inputs!A13</f>
        <v>YKY</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389.16094903409009</v>
      </c>
    </row>
    <row r="14" spans="1:13">
      <c r="A14" t="str">
        <f xml:space="preserve"> F_Inputs!A14</f>
        <v>YKY</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384.00398548388318</v>
      </c>
      <c r="M14" s="314">
        <f xml:space="preserve"> IF(InpOverride!M14 = 0, F_Inputs!M14, InpOverride!M14)</f>
        <v>390.51239942603144</v>
      </c>
    </row>
    <row r="15" spans="1:13">
      <c r="A15" t="str">
        <f xml:space="preserve"> F_Inputs!A15</f>
        <v>YKY</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390.10333562832369</v>
      </c>
      <c r="M15" s="314">
        <f xml:space="preserve"> IF(InpOverride!M15 = 0, F_Inputs!M15, InpOverride!M15)</f>
        <v>391.86854303851925</v>
      </c>
    </row>
    <row r="16" spans="1:13">
      <c r="A16" t="str">
        <f xml:space="preserve"> F_Inputs!A16</f>
        <v>YKY</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130.78040132655698</v>
      </c>
    </row>
    <row r="17" spans="1:13">
      <c r="A17" t="str">
        <f xml:space="preserve"> F_Inputs!A17</f>
        <v>YKY</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131.04157478721001</v>
      </c>
    </row>
    <row r="18" spans="1:13">
      <c r="A18" t="str">
        <f xml:space="preserve"> F_Inputs!A18</f>
        <v>YKY</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131.30326982124757</v>
      </c>
    </row>
    <row r="19" spans="1:13">
      <c r="A19" t="str">
        <f xml:space="preserve"> F_Inputs!A19</f>
        <v>YKY</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131.56548747027162</v>
      </c>
    </row>
    <row r="20" spans="1:13">
      <c r="A20" t="str">
        <f xml:space="preserve"> F_Inputs!A20</f>
        <v>YKY</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131.82822877796431</v>
      </c>
    </row>
    <row r="21" spans="1:13">
      <c r="A21" t="str">
        <f xml:space="preserve"> F_Inputs!A21</f>
        <v>YKY</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132.09149479009199</v>
      </c>
    </row>
    <row r="22" spans="1:13">
      <c r="A22" t="str">
        <f xml:space="preserve"> F_Inputs!A22</f>
        <v>YKY</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132.35528655450946</v>
      </c>
    </row>
    <row r="23" spans="1:13">
      <c r="A23" t="str">
        <f xml:space="preserve"> F_Inputs!A23</f>
        <v>YKY</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132.61960512116417</v>
      </c>
    </row>
    <row r="24" spans="1:13">
      <c r="A24" t="str">
        <f xml:space="preserve"> F_Inputs!A24</f>
        <v>YKY</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132.88445154210032</v>
      </c>
    </row>
    <row r="25" spans="1:13">
      <c r="A25" t="str">
        <f xml:space="preserve"> F_Inputs!A25</f>
        <v>YKY</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132.95933237383022</v>
      </c>
    </row>
    <row r="26" spans="1:13">
      <c r="A26" t="str">
        <f xml:space="preserve"> F_Inputs!A26</f>
        <v>YKY</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130.25961496937231</v>
      </c>
      <c r="M26" s="314">
        <f xml:space="preserve"> IF(InpOverride!M26 = 0, F_Inputs!M26, InpOverride!M26)</f>
        <v>133.03425540115859</v>
      </c>
    </row>
    <row r="27" spans="1:13">
      <c r="A27" t="str">
        <f xml:space="preserve"> F_Inputs!A27</f>
        <v>YKY</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130.51974839976248</v>
      </c>
      <c r="M27" s="314">
        <f xml:space="preserve"> IF(InpOverride!M27 = 0, F_Inputs!M27, InpOverride!M27)</f>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1074-145E-4BBF-A42C-AACF7F842DAE}">
  <sheetPr>
    <pageSetUpPr fitToPage="1"/>
  </sheetPr>
  <dimension ref="A1:I103"/>
  <sheetViews>
    <sheetView zoomScale="80" zoomScaleNormal="80" workbookViewId="0"/>
  </sheetViews>
  <sheetFormatPr defaultColWidth="9.140625" defaultRowHeight="14.1"/>
  <cols>
    <col min="1" max="1" width="10" style="299" bestFit="1" customWidth="1"/>
    <col min="2" max="2" width="61.42578125" style="299" bestFit="1" customWidth="1"/>
    <col min="3" max="3" width="57.5703125" style="299" bestFit="1" customWidth="1"/>
    <col min="4" max="4" width="9.5703125" style="299" bestFit="1" customWidth="1"/>
    <col min="5" max="9" width="8.5703125" style="299" bestFit="1" customWidth="1"/>
    <col min="10"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1" t="s">
        <v>246</v>
      </c>
      <c r="C3" s="300" t="s">
        <v>247</v>
      </c>
      <c r="D3" s="302">
        <v>100.14279315168956</v>
      </c>
    </row>
    <row r="4" spans="1:9">
      <c r="A4" s="300" t="s">
        <v>143</v>
      </c>
      <c r="B4" s="301" t="s">
        <v>248</v>
      </c>
      <c r="C4" s="300" t="s">
        <v>249</v>
      </c>
      <c r="D4" s="302">
        <v>1412.917700349386</v>
      </c>
    </row>
    <row r="5" spans="1:9">
      <c r="A5" s="300" t="s">
        <v>143</v>
      </c>
      <c r="B5" s="301" t="s">
        <v>250</v>
      </c>
      <c r="C5" s="300" t="s">
        <v>251</v>
      </c>
      <c r="D5" s="302">
        <v>2260.3511631556275</v>
      </c>
    </row>
    <row r="6" spans="1:9">
      <c r="A6" s="300" t="s">
        <v>143</v>
      </c>
      <c r="B6" s="301" t="s">
        <v>252</v>
      </c>
      <c r="C6" s="300" t="s">
        <v>253</v>
      </c>
      <c r="D6" s="302">
        <v>166.35833363837622</v>
      </c>
    </row>
    <row r="7" spans="1:9">
      <c r="A7" s="300" t="s">
        <v>143</v>
      </c>
      <c r="B7" s="301" t="s">
        <v>254</v>
      </c>
      <c r="C7" s="300" t="s">
        <v>255</v>
      </c>
      <c r="D7" s="302">
        <v>0</v>
      </c>
    </row>
    <row r="9" spans="1:9">
      <c r="A9" s="300" t="s">
        <v>145</v>
      </c>
      <c r="B9" s="301" t="s">
        <v>246</v>
      </c>
      <c r="C9" s="300" t="s">
        <v>247</v>
      </c>
      <c r="D9" s="302">
        <v>101.67373439267088</v>
      </c>
    </row>
    <row r="10" spans="1:9">
      <c r="A10" s="300" t="s">
        <v>145</v>
      </c>
      <c r="B10" s="301" t="s">
        <v>248</v>
      </c>
      <c r="C10" s="300" t="s">
        <v>249</v>
      </c>
      <c r="D10" s="302">
        <v>860.35727519019451</v>
      </c>
    </row>
    <row r="11" spans="1:9">
      <c r="A11" s="300" t="s">
        <v>145</v>
      </c>
      <c r="B11" s="301" t="s">
        <v>250</v>
      </c>
      <c r="C11" s="300" t="s">
        <v>251</v>
      </c>
      <c r="D11" s="302">
        <v>1874.7307090641443</v>
      </c>
    </row>
    <row r="12" spans="1:9">
      <c r="A12" s="300" t="s">
        <v>145</v>
      </c>
      <c r="B12" s="301" t="s">
        <v>252</v>
      </c>
      <c r="C12" s="300" t="s">
        <v>253</v>
      </c>
      <c r="D12" s="302">
        <v>114.56413067011066</v>
      </c>
    </row>
    <row r="13" spans="1:9">
      <c r="A13" s="300" t="s">
        <v>145</v>
      </c>
      <c r="B13" s="301" t="s">
        <v>254</v>
      </c>
      <c r="C13" s="300" t="s">
        <v>255</v>
      </c>
      <c r="D13" s="302">
        <v>0</v>
      </c>
    </row>
    <row r="15" spans="1:9">
      <c r="A15" s="300" t="s">
        <v>147</v>
      </c>
      <c r="B15" s="301" t="s">
        <v>246</v>
      </c>
      <c r="C15" s="300" t="s">
        <v>247</v>
      </c>
      <c r="D15" s="302">
        <v>29.244130396136857</v>
      </c>
    </row>
    <row r="16" spans="1:9">
      <c r="A16" s="300" t="s">
        <v>147</v>
      </c>
      <c r="B16" s="301" t="s">
        <v>248</v>
      </c>
      <c r="C16" s="300" t="s">
        <v>249</v>
      </c>
      <c r="D16" s="302">
        <v>7.1918853040036952</v>
      </c>
    </row>
    <row r="17" spans="1:4">
      <c r="A17" s="300" t="s">
        <v>147</v>
      </c>
      <c r="B17" s="301" t="s">
        <v>250</v>
      </c>
      <c r="C17" s="300" t="s">
        <v>251</v>
      </c>
      <c r="D17" s="302">
        <v>0.3483929058972437</v>
      </c>
    </row>
    <row r="18" spans="1:4">
      <c r="A18" s="300" t="s">
        <v>147</v>
      </c>
      <c r="B18" s="301" t="s">
        <v>252</v>
      </c>
      <c r="C18" s="300" t="s">
        <v>253</v>
      </c>
      <c r="D18" s="302">
        <v>0</v>
      </c>
    </row>
    <row r="19" spans="1:4">
      <c r="A19" s="300" t="s">
        <v>147</v>
      </c>
      <c r="B19" s="301" t="s">
        <v>254</v>
      </c>
      <c r="C19" s="300" t="s">
        <v>255</v>
      </c>
      <c r="D19" s="302">
        <v>0</v>
      </c>
    </row>
    <row r="21" spans="1:4">
      <c r="A21" s="300" t="s">
        <v>149</v>
      </c>
      <c r="B21" s="301" t="s">
        <v>246</v>
      </c>
      <c r="C21" s="300" t="s">
        <v>247</v>
      </c>
      <c r="D21" s="302">
        <v>156.15683143012828</v>
      </c>
    </row>
    <row r="22" spans="1:4">
      <c r="A22" s="300" t="s">
        <v>149</v>
      </c>
      <c r="B22" s="301" t="s">
        <v>248</v>
      </c>
      <c r="C22" s="300" t="s">
        <v>249</v>
      </c>
      <c r="D22" s="302">
        <v>885.97074589756835</v>
      </c>
    </row>
    <row r="23" spans="1:4">
      <c r="A23" s="300" t="s">
        <v>149</v>
      </c>
      <c r="B23" s="301" t="s">
        <v>250</v>
      </c>
      <c r="C23" s="300" t="s">
        <v>251</v>
      </c>
      <c r="D23" s="302">
        <v>953.83984644932923</v>
      </c>
    </row>
    <row r="24" spans="1:4">
      <c r="A24" s="300" t="s">
        <v>149</v>
      </c>
      <c r="B24" s="301" t="s">
        <v>252</v>
      </c>
      <c r="C24" s="300" t="s">
        <v>253</v>
      </c>
      <c r="D24" s="302">
        <v>71.869584750680133</v>
      </c>
    </row>
    <row r="25" spans="1:4">
      <c r="A25" s="300" t="s">
        <v>149</v>
      </c>
      <c r="B25" s="301" t="s">
        <v>254</v>
      </c>
      <c r="C25" s="300" t="s">
        <v>255</v>
      </c>
      <c r="D25" s="302">
        <v>0</v>
      </c>
    </row>
    <row r="27" spans="1:4">
      <c r="A27" s="300" t="s">
        <v>151</v>
      </c>
      <c r="B27" s="301" t="s">
        <v>246</v>
      </c>
      <c r="C27" s="300" t="s">
        <v>247</v>
      </c>
      <c r="D27" s="302">
        <v>196.81050795431895</v>
      </c>
    </row>
    <row r="28" spans="1:4">
      <c r="A28" s="300" t="s">
        <v>151</v>
      </c>
      <c r="B28" s="301" t="s">
        <v>248</v>
      </c>
      <c r="C28" s="300" t="s">
        <v>249</v>
      </c>
      <c r="D28" s="302">
        <v>2143.4777499463653</v>
      </c>
    </row>
    <row r="29" spans="1:4">
      <c r="A29" s="300" t="s">
        <v>151</v>
      </c>
      <c r="B29" s="301" t="s">
        <v>250</v>
      </c>
      <c r="C29" s="300" t="s">
        <v>251</v>
      </c>
      <c r="D29" s="302">
        <v>2047.8244913972812</v>
      </c>
    </row>
    <row r="30" spans="1:4">
      <c r="A30" s="300" t="s">
        <v>151</v>
      </c>
      <c r="B30" s="301" t="s">
        <v>252</v>
      </c>
      <c r="C30" s="300" t="s">
        <v>253</v>
      </c>
      <c r="D30" s="302">
        <v>264.06053413906636</v>
      </c>
    </row>
    <row r="31" spans="1:4">
      <c r="A31" s="300" t="s">
        <v>151</v>
      </c>
      <c r="B31" s="301" t="s">
        <v>254</v>
      </c>
      <c r="C31" s="300" t="s">
        <v>255</v>
      </c>
      <c r="D31" s="302">
        <v>0</v>
      </c>
    </row>
    <row r="33" spans="1:4">
      <c r="A33" s="300" t="s">
        <v>155</v>
      </c>
      <c r="B33" s="301" t="s">
        <v>246</v>
      </c>
      <c r="C33" s="300" t="s">
        <v>247</v>
      </c>
      <c r="D33" s="302">
        <v>69.397842562853171</v>
      </c>
    </row>
    <row r="34" spans="1:4">
      <c r="A34" s="300" t="s">
        <v>155</v>
      </c>
      <c r="B34" s="301" t="s">
        <v>248</v>
      </c>
      <c r="C34" s="300" t="s">
        <v>249</v>
      </c>
      <c r="D34" s="302">
        <v>713.63222102093437</v>
      </c>
    </row>
    <row r="35" spans="1:4">
      <c r="A35" s="300" t="s">
        <v>155</v>
      </c>
      <c r="B35" s="301" t="s">
        <v>250</v>
      </c>
      <c r="C35" s="300" t="s">
        <v>251</v>
      </c>
      <c r="D35" s="302">
        <v>857.516860323885</v>
      </c>
    </row>
    <row r="36" spans="1:4">
      <c r="A36" s="300" t="s">
        <v>155</v>
      </c>
      <c r="B36" s="301" t="s">
        <v>252</v>
      </c>
      <c r="C36" s="300" t="s">
        <v>253</v>
      </c>
      <c r="D36" s="302">
        <v>41.895108772290762</v>
      </c>
    </row>
    <row r="37" spans="1:4">
      <c r="A37" s="300" t="s">
        <v>155</v>
      </c>
      <c r="B37" s="301" t="s">
        <v>254</v>
      </c>
      <c r="C37" s="300" t="s">
        <v>255</v>
      </c>
      <c r="D37" s="302">
        <v>0</v>
      </c>
    </row>
    <row r="39" spans="1:4">
      <c r="A39" s="300" t="s">
        <v>153</v>
      </c>
      <c r="B39" s="301" t="s">
        <v>246</v>
      </c>
      <c r="C39" s="300" t="s">
        <v>247</v>
      </c>
      <c r="D39" s="302">
        <v>43.795215561555487</v>
      </c>
    </row>
    <row r="40" spans="1:4">
      <c r="A40" s="300" t="s">
        <v>153</v>
      </c>
      <c r="B40" s="301" t="s">
        <v>248</v>
      </c>
      <c r="C40" s="300" t="s">
        <v>249</v>
      </c>
      <c r="D40" s="302">
        <v>501.75510545299852</v>
      </c>
    </row>
    <row r="41" spans="1:4">
      <c r="A41" s="300" t="s">
        <v>153</v>
      </c>
      <c r="B41" s="301" t="s">
        <v>250</v>
      </c>
      <c r="C41" s="300" t="s">
        <v>251</v>
      </c>
      <c r="D41" s="302">
        <v>1851.624733463603</v>
      </c>
    </row>
    <row r="42" spans="1:4">
      <c r="A42" s="300" t="s">
        <v>153</v>
      </c>
      <c r="B42" s="301" t="s">
        <v>252</v>
      </c>
      <c r="C42" s="300" t="s">
        <v>253</v>
      </c>
      <c r="D42" s="302">
        <v>105.66862178224518</v>
      </c>
    </row>
    <row r="43" spans="1:4">
      <c r="A43" s="300" t="s">
        <v>153</v>
      </c>
      <c r="B43" s="301" t="s">
        <v>254</v>
      </c>
      <c r="C43" s="300" t="s">
        <v>255</v>
      </c>
      <c r="D43" s="302">
        <v>0</v>
      </c>
    </row>
    <row r="45" spans="1:4">
      <c r="A45" s="300" t="s">
        <v>157</v>
      </c>
      <c r="B45" s="301" t="s">
        <v>246</v>
      </c>
      <c r="C45" s="300" t="s">
        <v>247</v>
      </c>
      <c r="D45" s="302">
        <v>154.53411630374859</v>
      </c>
    </row>
    <row r="46" spans="1:4">
      <c r="A46" s="300" t="s">
        <v>157</v>
      </c>
      <c r="B46" s="301" t="s">
        <v>248</v>
      </c>
      <c r="C46" s="300" t="s">
        <v>249</v>
      </c>
      <c r="D46" s="302">
        <v>3044.3049001496593</v>
      </c>
    </row>
    <row r="47" spans="1:4">
      <c r="A47" s="300" t="s">
        <v>157</v>
      </c>
      <c r="B47" s="301" t="s">
        <v>250</v>
      </c>
      <c r="C47" s="300" t="s">
        <v>251</v>
      </c>
      <c r="D47" s="302">
        <v>2586.4622922651042</v>
      </c>
    </row>
    <row r="48" spans="1:4">
      <c r="A48" s="300" t="s">
        <v>157</v>
      </c>
      <c r="B48" s="301" t="s">
        <v>252</v>
      </c>
      <c r="C48" s="300" t="s">
        <v>253</v>
      </c>
      <c r="D48" s="302">
        <v>786.02466600100399</v>
      </c>
    </row>
    <row r="49" spans="1:4">
      <c r="A49" s="300" t="s">
        <v>157</v>
      </c>
      <c r="B49" s="301" t="s">
        <v>254</v>
      </c>
      <c r="C49" s="300" t="s">
        <v>255</v>
      </c>
      <c r="D49" s="302">
        <v>667.13801270430952</v>
      </c>
    </row>
    <row r="51" spans="1:4">
      <c r="A51" s="300" t="s">
        <v>159</v>
      </c>
      <c r="B51" s="301" t="s">
        <v>246</v>
      </c>
      <c r="C51" s="300" t="s">
        <v>247</v>
      </c>
      <c r="D51" s="302">
        <v>311.37807049987555</v>
      </c>
    </row>
    <row r="52" spans="1:4">
      <c r="A52" s="300" t="s">
        <v>159</v>
      </c>
      <c r="B52" s="301" t="s">
        <v>248</v>
      </c>
      <c r="C52" s="300" t="s">
        <v>249</v>
      </c>
      <c r="D52" s="302">
        <v>1764.7679912942431</v>
      </c>
    </row>
    <row r="53" spans="1:4">
      <c r="A53" s="300" t="s">
        <v>159</v>
      </c>
      <c r="B53" s="301" t="s">
        <v>250</v>
      </c>
      <c r="C53" s="300" t="s">
        <v>251</v>
      </c>
      <c r="D53" s="302">
        <v>3569.8765147248641</v>
      </c>
    </row>
    <row r="54" spans="1:4">
      <c r="A54" s="300" t="s">
        <v>159</v>
      </c>
      <c r="B54" s="301" t="s">
        <v>252</v>
      </c>
      <c r="C54" s="300" t="s">
        <v>253</v>
      </c>
      <c r="D54" s="302">
        <v>227.79501084610644</v>
      </c>
    </row>
    <row r="55" spans="1:4">
      <c r="A55" s="300" t="s">
        <v>159</v>
      </c>
      <c r="B55" s="301" t="s">
        <v>254</v>
      </c>
      <c r="C55" s="300" t="s">
        <v>255</v>
      </c>
      <c r="D55" s="302">
        <v>0</v>
      </c>
    </row>
    <row r="57" spans="1:4">
      <c r="A57" s="300" t="s">
        <v>161</v>
      </c>
      <c r="B57" s="301" t="s">
        <v>246</v>
      </c>
      <c r="C57" s="300" t="s">
        <v>247</v>
      </c>
      <c r="D57" s="302">
        <v>33.989041389145022</v>
      </c>
    </row>
    <row r="58" spans="1:4">
      <c r="A58" s="300" t="s">
        <v>161</v>
      </c>
      <c r="B58" s="301" t="s">
        <v>248</v>
      </c>
      <c r="C58" s="300" t="s">
        <v>249</v>
      </c>
      <c r="D58" s="302">
        <v>536.74673332378848</v>
      </c>
    </row>
    <row r="59" spans="1:4">
      <c r="A59" s="300" t="s">
        <v>161</v>
      </c>
      <c r="B59" s="301" t="s">
        <v>250</v>
      </c>
      <c r="C59" s="300" t="s">
        <v>251</v>
      </c>
      <c r="D59" s="302">
        <v>961.48477658014474</v>
      </c>
    </row>
    <row r="60" spans="1:4">
      <c r="A60" s="300" t="s">
        <v>161</v>
      </c>
      <c r="B60" s="301" t="s">
        <v>252</v>
      </c>
      <c r="C60" s="300" t="s">
        <v>253</v>
      </c>
      <c r="D60" s="302">
        <v>60.653781606219432</v>
      </c>
    </row>
    <row r="61" spans="1:4">
      <c r="A61" s="300" t="s">
        <v>161</v>
      </c>
      <c r="B61" s="301" t="s">
        <v>254</v>
      </c>
      <c r="C61" s="300" t="s">
        <v>255</v>
      </c>
      <c r="D61" s="302">
        <v>0</v>
      </c>
    </row>
    <row r="63" spans="1:4">
      <c r="A63" s="300" t="s">
        <v>163</v>
      </c>
      <c r="B63" s="301" t="s">
        <v>246</v>
      </c>
      <c r="C63" s="300" t="s">
        <v>247</v>
      </c>
      <c r="D63" s="302">
        <v>291.0737575560272</v>
      </c>
    </row>
    <row r="64" spans="1:4">
      <c r="A64" s="300" t="s">
        <v>163</v>
      </c>
      <c r="B64" s="301" t="s">
        <v>248</v>
      </c>
      <c r="C64" s="300" t="s">
        <v>249</v>
      </c>
      <c r="D64" s="302">
        <v>1146.0182885286627</v>
      </c>
    </row>
    <row r="65" spans="1:4">
      <c r="A65" s="300" t="s">
        <v>163</v>
      </c>
      <c r="B65" s="301" t="s">
        <v>250</v>
      </c>
      <c r="C65" s="300" t="s">
        <v>251</v>
      </c>
      <c r="D65" s="302">
        <v>1803.1876473489592</v>
      </c>
    </row>
    <row r="66" spans="1:4">
      <c r="A66" s="300" t="s">
        <v>163</v>
      </c>
      <c r="B66" s="301" t="s">
        <v>252</v>
      </c>
      <c r="C66" s="300" t="s">
        <v>253</v>
      </c>
      <c r="D66" s="302">
        <v>153.29897633677135</v>
      </c>
    </row>
    <row r="67" spans="1:4">
      <c r="A67" s="300" t="s">
        <v>163</v>
      </c>
      <c r="B67" s="301" t="s">
        <v>254</v>
      </c>
      <c r="C67" s="300" t="s">
        <v>255</v>
      </c>
      <c r="D67" s="302">
        <v>0</v>
      </c>
    </row>
    <row r="69" spans="1:4">
      <c r="A69" s="300" t="s">
        <v>165</v>
      </c>
      <c r="B69" s="301" t="s">
        <v>246</v>
      </c>
      <c r="C69" s="300" t="s">
        <v>247</v>
      </c>
      <c r="D69" s="302">
        <v>66.00558311414261</v>
      </c>
    </row>
    <row r="70" spans="1:4">
      <c r="A70" s="300" t="s">
        <v>165</v>
      </c>
      <c r="B70" s="301" t="s">
        <v>248</v>
      </c>
      <c r="C70" s="300" t="s">
        <v>249</v>
      </c>
      <c r="D70" s="302">
        <v>540.72802274345452</v>
      </c>
    </row>
    <row r="71" spans="1:4">
      <c r="A71" s="300" t="s">
        <v>165</v>
      </c>
      <c r="B71" s="301" t="s">
        <v>250</v>
      </c>
      <c r="C71" s="300" t="s">
        <v>251</v>
      </c>
      <c r="D71" s="302">
        <v>0</v>
      </c>
    </row>
    <row r="72" spans="1:4">
      <c r="A72" s="300" t="s">
        <v>165</v>
      </c>
      <c r="B72" s="301" t="s">
        <v>252</v>
      </c>
      <c r="C72" s="300" t="s">
        <v>253</v>
      </c>
      <c r="D72" s="302">
        <v>0</v>
      </c>
    </row>
    <row r="73" spans="1:4">
      <c r="A73" s="300" t="s">
        <v>165</v>
      </c>
      <c r="B73" s="301" t="s">
        <v>254</v>
      </c>
      <c r="C73" s="300" t="s">
        <v>255</v>
      </c>
      <c r="D73" s="302">
        <v>0</v>
      </c>
    </row>
    <row r="75" spans="1:4">
      <c r="A75" s="300" t="s">
        <v>167</v>
      </c>
      <c r="B75" s="301" t="s">
        <v>246</v>
      </c>
      <c r="C75" s="300" t="s">
        <v>247</v>
      </c>
      <c r="D75" s="302">
        <v>60.481206124897533</v>
      </c>
    </row>
    <row r="76" spans="1:4">
      <c r="A76" s="300" t="s">
        <v>167</v>
      </c>
      <c r="B76" s="301" t="s">
        <v>248</v>
      </c>
      <c r="C76" s="300" t="s">
        <v>249</v>
      </c>
      <c r="D76" s="302">
        <v>213.18178167511095</v>
      </c>
    </row>
    <row r="77" spans="1:4">
      <c r="A77" s="300" t="s">
        <v>167</v>
      </c>
      <c r="B77" s="301" t="s">
        <v>250</v>
      </c>
      <c r="C77" s="300" t="s">
        <v>251</v>
      </c>
      <c r="D77" s="302">
        <v>0</v>
      </c>
    </row>
    <row r="78" spans="1:4">
      <c r="A78" s="300" t="s">
        <v>167</v>
      </c>
      <c r="B78" s="301" t="s">
        <v>252</v>
      </c>
      <c r="C78" s="300" t="s">
        <v>253</v>
      </c>
      <c r="D78" s="302">
        <v>0</v>
      </c>
    </row>
    <row r="79" spans="1:4">
      <c r="A79" s="300" t="s">
        <v>167</v>
      </c>
      <c r="B79" s="301" t="s">
        <v>254</v>
      </c>
      <c r="C79" s="300" t="s">
        <v>255</v>
      </c>
      <c r="D79" s="302">
        <v>0</v>
      </c>
    </row>
    <row r="81" spans="1:4">
      <c r="A81" s="300" t="s">
        <v>169</v>
      </c>
      <c r="B81" s="301" t="s">
        <v>246</v>
      </c>
      <c r="C81" s="300" t="s">
        <v>247</v>
      </c>
      <c r="D81" s="302">
        <v>2.3245890862940608</v>
      </c>
    </row>
    <row r="82" spans="1:4">
      <c r="A82" s="300" t="s">
        <v>169</v>
      </c>
      <c r="B82" s="301" t="s">
        <v>248</v>
      </c>
      <c r="C82" s="300" t="s">
        <v>249</v>
      </c>
      <c r="D82" s="302">
        <v>73.560799707246957</v>
      </c>
    </row>
    <row r="83" spans="1:4">
      <c r="A83" s="300" t="s">
        <v>169</v>
      </c>
      <c r="B83" s="301" t="s">
        <v>250</v>
      </c>
      <c r="C83" s="300" t="s">
        <v>251</v>
      </c>
      <c r="D83" s="302">
        <v>0</v>
      </c>
    </row>
    <row r="84" spans="1:4">
      <c r="A84" s="300" t="s">
        <v>169</v>
      </c>
      <c r="B84" s="301" t="s">
        <v>252</v>
      </c>
      <c r="C84" s="300" t="s">
        <v>253</v>
      </c>
      <c r="D84" s="302">
        <v>0</v>
      </c>
    </row>
    <row r="85" spans="1:4">
      <c r="A85" s="300" t="s">
        <v>169</v>
      </c>
      <c r="B85" s="301" t="s">
        <v>254</v>
      </c>
      <c r="C85" s="300" t="s">
        <v>255</v>
      </c>
      <c r="D85" s="302">
        <v>5.2080146007555897E-9</v>
      </c>
    </row>
    <row r="87" spans="1:4">
      <c r="A87" s="300" t="s">
        <v>173</v>
      </c>
      <c r="B87" s="301" t="s">
        <v>246</v>
      </c>
      <c r="C87" s="300" t="s">
        <v>247</v>
      </c>
      <c r="D87" s="302">
        <v>34.479747463860264</v>
      </c>
    </row>
    <row r="88" spans="1:4">
      <c r="A88" s="300" t="s">
        <v>173</v>
      </c>
      <c r="B88" s="301" t="s">
        <v>248</v>
      </c>
      <c r="C88" s="300" t="s">
        <v>249</v>
      </c>
      <c r="D88" s="302">
        <v>651.37933061226192</v>
      </c>
    </row>
    <row r="89" spans="1:4">
      <c r="A89" s="300" t="s">
        <v>173</v>
      </c>
      <c r="B89" s="301" t="s">
        <v>250</v>
      </c>
      <c r="C89" s="300" t="s">
        <v>251</v>
      </c>
      <c r="D89" s="302">
        <v>0</v>
      </c>
    </row>
    <row r="90" spans="1:4">
      <c r="A90" s="300" t="s">
        <v>173</v>
      </c>
      <c r="B90" s="301" t="s">
        <v>252</v>
      </c>
      <c r="C90" s="300" t="s">
        <v>253</v>
      </c>
      <c r="D90" s="302">
        <v>0</v>
      </c>
    </row>
    <row r="91" spans="1:4">
      <c r="A91" s="300" t="s">
        <v>173</v>
      </c>
      <c r="B91" s="301" t="s">
        <v>254</v>
      </c>
      <c r="C91" s="300" t="s">
        <v>255</v>
      </c>
      <c r="D91" s="302">
        <v>0</v>
      </c>
    </row>
    <row r="93" spans="1:4">
      <c r="A93" s="300" t="s">
        <v>175</v>
      </c>
      <c r="B93" s="301" t="s">
        <v>246</v>
      </c>
      <c r="C93" s="300" t="s">
        <v>247</v>
      </c>
      <c r="D93" s="302">
        <v>7.102396891658155</v>
      </c>
    </row>
    <row r="94" spans="1:4">
      <c r="A94" s="300" t="s">
        <v>175</v>
      </c>
      <c r="B94" s="301" t="s">
        <v>248</v>
      </c>
      <c r="C94" s="300" t="s">
        <v>249</v>
      </c>
      <c r="D94" s="302">
        <v>186.58613499220516</v>
      </c>
    </row>
    <row r="95" spans="1:4">
      <c r="A95" s="300" t="s">
        <v>175</v>
      </c>
      <c r="B95" s="301" t="s">
        <v>250</v>
      </c>
      <c r="C95" s="300" t="s">
        <v>251</v>
      </c>
      <c r="D95" s="302">
        <v>0</v>
      </c>
    </row>
    <row r="96" spans="1:4">
      <c r="A96" s="300" t="s">
        <v>175</v>
      </c>
      <c r="B96" s="301" t="s">
        <v>252</v>
      </c>
      <c r="C96" s="300" t="s">
        <v>253</v>
      </c>
      <c r="D96" s="302">
        <v>0</v>
      </c>
    </row>
    <row r="97" spans="1:4">
      <c r="A97" s="300" t="s">
        <v>175</v>
      </c>
      <c r="B97" s="301" t="s">
        <v>254</v>
      </c>
      <c r="C97" s="300" t="s">
        <v>255</v>
      </c>
      <c r="D97" s="302">
        <v>0</v>
      </c>
    </row>
    <row r="99" spans="1:4">
      <c r="A99" s="300" t="s">
        <v>171</v>
      </c>
      <c r="B99" s="301" t="s">
        <v>246</v>
      </c>
      <c r="C99" s="300" t="s">
        <v>247</v>
      </c>
      <c r="D99" s="302">
        <v>6.8404376013101507</v>
      </c>
    </row>
    <row r="100" spans="1:4">
      <c r="A100" s="300" t="s">
        <v>171</v>
      </c>
      <c r="B100" s="301" t="s">
        <v>248</v>
      </c>
      <c r="C100" s="300" t="s">
        <v>249</v>
      </c>
      <c r="D100" s="302">
        <v>123.98967626241405</v>
      </c>
    </row>
    <row r="101" spans="1:4">
      <c r="A101" s="300" t="s">
        <v>171</v>
      </c>
      <c r="B101" s="301" t="s">
        <v>250</v>
      </c>
      <c r="C101" s="300" t="s">
        <v>251</v>
      </c>
      <c r="D101" s="302">
        <v>0</v>
      </c>
    </row>
    <row r="102" spans="1:4">
      <c r="A102" s="300" t="s">
        <v>171</v>
      </c>
      <c r="B102" s="301" t="s">
        <v>252</v>
      </c>
      <c r="C102" s="300" t="s">
        <v>253</v>
      </c>
      <c r="D102" s="302">
        <v>0</v>
      </c>
    </row>
    <row r="103" spans="1:4">
      <c r="A103" s="300" t="s">
        <v>171</v>
      </c>
      <c r="B103" s="301" t="s">
        <v>254</v>
      </c>
      <c r="C103" s="300" t="s">
        <v>255</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E36E-36D4-4465-8B30-D3CADB00284A}">
  <sheetPr>
    <pageSetUpPr fitToPage="1"/>
  </sheetPr>
  <dimension ref="A1:I103"/>
  <sheetViews>
    <sheetView zoomScale="80" zoomScaleNormal="80" workbookViewId="0"/>
  </sheetViews>
  <sheetFormatPr defaultColWidth="9.140625" defaultRowHeight="14.1"/>
  <cols>
    <col min="1" max="1" width="9.140625" style="299"/>
    <col min="2" max="2" width="74.85546875" style="299" bestFit="1" customWidth="1"/>
    <col min="3" max="3" width="49"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256</v>
      </c>
      <c r="C3" s="299" t="s">
        <v>257</v>
      </c>
      <c r="D3" s="302"/>
      <c r="E3" s="304">
        <v>4.9599999999999998E-2</v>
      </c>
      <c r="F3" s="304">
        <v>4.9599999999999998E-2</v>
      </c>
      <c r="G3" s="304">
        <v>4.9599999999999998E-2</v>
      </c>
      <c r="H3" s="304">
        <v>4.9599999999999998E-2</v>
      </c>
      <c r="I3" s="304">
        <v>4.9599999999999998E-2</v>
      </c>
    </row>
    <row r="4" spans="1:9">
      <c r="A4" s="300" t="s">
        <v>143</v>
      </c>
      <c r="B4" s="303" t="s">
        <v>258</v>
      </c>
      <c r="C4" s="299" t="s">
        <v>259</v>
      </c>
      <c r="D4" s="302"/>
      <c r="E4" s="304">
        <v>3.9100000000000003E-2</v>
      </c>
      <c r="F4" s="304">
        <v>3.9100000000000003E-2</v>
      </c>
      <c r="G4" s="304">
        <v>3.9100000000000003E-2</v>
      </c>
      <c r="H4" s="304">
        <v>3.9100000000000003E-2</v>
      </c>
      <c r="I4" s="304">
        <v>3.9100000000000003E-2</v>
      </c>
    </row>
    <row r="5" spans="1:9">
      <c r="A5" s="300" t="s">
        <v>143</v>
      </c>
      <c r="B5" s="303" t="s">
        <v>260</v>
      </c>
      <c r="C5" s="299" t="s">
        <v>261</v>
      </c>
      <c r="D5" s="302"/>
      <c r="E5" s="304">
        <v>5.0575500000000002E-2</v>
      </c>
      <c r="F5" s="304">
        <v>5.0575500000000002E-2</v>
      </c>
      <c r="G5" s="304">
        <v>5.0575500000000002E-2</v>
      </c>
      <c r="H5" s="304">
        <v>5.0575500000000002E-2</v>
      </c>
      <c r="I5" s="304">
        <v>5.0575500000000002E-2</v>
      </c>
    </row>
    <row r="6" spans="1:9">
      <c r="A6" s="300" t="s">
        <v>143</v>
      </c>
      <c r="B6" s="303" t="s">
        <v>262</v>
      </c>
      <c r="C6" s="299" t="s">
        <v>263</v>
      </c>
      <c r="D6" s="302"/>
      <c r="E6" s="304">
        <v>0.06</v>
      </c>
      <c r="F6" s="304">
        <v>0.06</v>
      </c>
      <c r="G6" s="304">
        <v>0.06</v>
      </c>
      <c r="H6" s="304">
        <v>0.06</v>
      </c>
      <c r="I6" s="304">
        <v>0.06</v>
      </c>
    </row>
    <row r="7" spans="1:9">
      <c r="A7" s="300" t="s">
        <v>143</v>
      </c>
      <c r="B7" s="303" t="s">
        <v>264</v>
      </c>
      <c r="C7" s="299" t="s">
        <v>265</v>
      </c>
      <c r="D7" s="302"/>
      <c r="E7" s="304">
        <v>0</v>
      </c>
      <c r="F7" s="304">
        <v>0</v>
      </c>
      <c r="G7" s="304">
        <v>0</v>
      </c>
      <c r="H7" s="304">
        <v>0</v>
      </c>
      <c r="I7" s="304">
        <v>0</v>
      </c>
    </row>
    <row r="9" spans="1:9">
      <c r="A9" s="300" t="s">
        <v>145</v>
      </c>
      <c r="B9" s="303" t="s">
        <v>256</v>
      </c>
      <c r="C9" s="299" t="s">
        <v>257</v>
      </c>
      <c r="D9" s="302"/>
      <c r="E9" s="304">
        <v>4.0680214846322976E-2</v>
      </c>
      <c r="F9" s="304">
        <v>4.0680214846322976E-2</v>
      </c>
      <c r="G9" s="304">
        <v>4.0680214846322976E-2</v>
      </c>
      <c r="H9" s="304">
        <v>4.0680214846322976E-2</v>
      </c>
      <c r="I9" s="304">
        <v>4.0680214846322976E-2</v>
      </c>
    </row>
    <row r="10" spans="1:9">
      <c r="A10" s="300" t="s">
        <v>145</v>
      </c>
      <c r="B10" s="303" t="s">
        <v>258</v>
      </c>
      <c r="C10" s="299" t="s">
        <v>259</v>
      </c>
      <c r="D10" s="302"/>
      <c r="E10" s="304">
        <v>4.7380214846322981E-2</v>
      </c>
      <c r="F10" s="304">
        <v>4.7380214846322981E-2</v>
      </c>
      <c r="G10" s="304">
        <v>4.7380214846322981E-2</v>
      </c>
      <c r="H10" s="304">
        <v>4.7380214846322981E-2</v>
      </c>
      <c r="I10" s="304">
        <v>4.7380214846322981E-2</v>
      </c>
    </row>
    <row r="11" spans="1:9">
      <c r="A11" s="300" t="s">
        <v>145</v>
      </c>
      <c r="B11" s="303" t="s">
        <v>260</v>
      </c>
      <c r="C11" s="299" t="s">
        <v>261</v>
      </c>
      <c r="D11" s="302"/>
      <c r="E11" s="304">
        <v>3.6780214846322976E-2</v>
      </c>
      <c r="F11" s="304">
        <v>3.6780214846322976E-2</v>
      </c>
      <c r="G11" s="304">
        <v>3.6780214846322976E-2</v>
      </c>
      <c r="H11" s="304">
        <v>3.6780214846322976E-2</v>
      </c>
      <c r="I11" s="304">
        <v>3.6780214846322976E-2</v>
      </c>
    </row>
    <row r="12" spans="1:9">
      <c r="A12" s="300" t="s">
        <v>145</v>
      </c>
      <c r="B12" s="303" t="s">
        <v>262</v>
      </c>
      <c r="C12" s="299" t="s">
        <v>263</v>
      </c>
      <c r="D12" s="302"/>
      <c r="E12" s="304">
        <v>6.5880214846322976E-2</v>
      </c>
      <c r="F12" s="304">
        <v>6.5880214846322976E-2</v>
      </c>
      <c r="G12" s="304">
        <v>6.5880214846322976E-2</v>
      </c>
      <c r="H12" s="304">
        <v>6.5880214846322976E-2</v>
      </c>
      <c r="I12" s="304">
        <v>6.5880214846322976E-2</v>
      </c>
    </row>
    <row r="13" spans="1:9">
      <c r="A13" s="300" t="s">
        <v>145</v>
      </c>
      <c r="B13" s="303" t="s">
        <v>264</v>
      </c>
      <c r="C13" s="299" t="s">
        <v>265</v>
      </c>
      <c r="D13" s="302"/>
      <c r="E13" s="304">
        <v>0</v>
      </c>
      <c r="F13" s="304">
        <v>0</v>
      </c>
      <c r="G13" s="304">
        <v>0</v>
      </c>
      <c r="H13" s="304">
        <v>0</v>
      </c>
      <c r="I13" s="304">
        <v>0</v>
      </c>
    </row>
    <row r="15" spans="1:9">
      <c r="A15" s="300" t="s">
        <v>147</v>
      </c>
      <c r="B15" s="303" t="s">
        <v>256</v>
      </c>
      <c r="C15" s="299" t="s">
        <v>257</v>
      </c>
      <c r="D15" s="302"/>
      <c r="E15" s="304">
        <v>6.3E-2</v>
      </c>
      <c r="F15" s="304">
        <v>6.3E-2</v>
      </c>
      <c r="G15" s="304">
        <v>6.3E-2</v>
      </c>
      <c r="H15" s="304">
        <v>6.3E-2</v>
      </c>
      <c r="I15" s="304">
        <v>6.3E-2</v>
      </c>
    </row>
    <row r="16" spans="1:9">
      <c r="A16" s="300" t="s">
        <v>147</v>
      </c>
      <c r="B16" s="303" t="s">
        <v>258</v>
      </c>
      <c r="C16" s="299" t="s">
        <v>259</v>
      </c>
      <c r="D16" s="302"/>
      <c r="E16" s="304">
        <v>6.3E-2</v>
      </c>
      <c r="F16" s="304">
        <v>6.3E-2</v>
      </c>
      <c r="G16" s="304">
        <v>6.3E-2</v>
      </c>
      <c r="H16" s="304">
        <v>6.3E-2</v>
      </c>
      <c r="I16" s="304">
        <v>6.3E-2</v>
      </c>
    </row>
    <row r="17" spans="1:9">
      <c r="A17" s="300" t="s">
        <v>147</v>
      </c>
      <c r="B17" s="303" t="s">
        <v>260</v>
      </c>
      <c r="C17" s="299" t="s">
        <v>261</v>
      </c>
      <c r="D17" s="302"/>
      <c r="E17" s="304">
        <v>4.2999999999999997E-2</v>
      </c>
      <c r="F17" s="304">
        <v>4.2999999999999997E-2</v>
      </c>
      <c r="G17" s="304">
        <v>4.2999999999999997E-2</v>
      </c>
      <c r="H17" s="304">
        <v>4.2999999999999997E-2</v>
      </c>
      <c r="I17" s="304">
        <v>4.2999999999999997E-2</v>
      </c>
    </row>
    <row r="18" spans="1:9">
      <c r="A18" s="300" t="s">
        <v>147</v>
      </c>
      <c r="B18" s="303" t="s">
        <v>262</v>
      </c>
      <c r="C18" s="299" t="s">
        <v>263</v>
      </c>
      <c r="D18" s="302"/>
      <c r="E18" s="304">
        <v>0</v>
      </c>
      <c r="F18" s="304">
        <v>0</v>
      </c>
      <c r="G18" s="304">
        <v>0</v>
      </c>
      <c r="H18" s="304">
        <v>0</v>
      </c>
      <c r="I18" s="304">
        <v>0</v>
      </c>
    </row>
    <row r="19" spans="1:9">
      <c r="A19" s="300" t="s">
        <v>147</v>
      </c>
      <c r="B19" s="303" t="s">
        <v>264</v>
      </c>
      <c r="C19" s="299" t="s">
        <v>265</v>
      </c>
      <c r="D19" s="302"/>
      <c r="E19" s="304">
        <v>0</v>
      </c>
      <c r="F19" s="304">
        <v>0</v>
      </c>
      <c r="G19" s="304">
        <v>0</v>
      </c>
      <c r="H19" s="304">
        <v>0</v>
      </c>
      <c r="I19" s="304">
        <v>0</v>
      </c>
    </row>
    <row r="21" spans="1:9">
      <c r="A21" s="300" t="s">
        <v>149</v>
      </c>
      <c r="B21" s="303" t="s">
        <v>256</v>
      </c>
      <c r="C21" s="299" t="s">
        <v>257</v>
      </c>
      <c r="D21" s="302"/>
      <c r="E21" s="304">
        <v>5.57E-2</v>
      </c>
      <c r="F21" s="304">
        <v>5.57E-2</v>
      </c>
      <c r="G21" s="304">
        <v>5.57E-2</v>
      </c>
      <c r="H21" s="304">
        <v>5.57E-2</v>
      </c>
      <c r="I21" s="304">
        <v>5.57E-2</v>
      </c>
    </row>
    <row r="22" spans="1:9">
      <c r="A22" s="300" t="s">
        <v>149</v>
      </c>
      <c r="B22" s="303" t="s">
        <v>258</v>
      </c>
      <c r="C22" s="299" t="s">
        <v>259</v>
      </c>
      <c r="D22" s="302"/>
      <c r="E22" s="304">
        <v>4.7899999999999998E-2</v>
      </c>
      <c r="F22" s="304">
        <v>4.7899999999999998E-2</v>
      </c>
      <c r="G22" s="304">
        <v>4.7899999999999998E-2</v>
      </c>
      <c r="H22" s="304">
        <v>4.7899999999999998E-2</v>
      </c>
      <c r="I22" s="304">
        <v>4.7899999999999998E-2</v>
      </c>
    </row>
    <row r="23" spans="1:9">
      <c r="A23" s="300" t="s">
        <v>149</v>
      </c>
      <c r="B23" s="303" t="s">
        <v>260</v>
      </c>
      <c r="C23" s="299" t="s">
        <v>261</v>
      </c>
      <c r="D23" s="302"/>
      <c r="E23" s="304">
        <v>4.6300000000000001E-2</v>
      </c>
      <c r="F23" s="304">
        <v>4.6300000000000001E-2</v>
      </c>
      <c r="G23" s="304">
        <v>4.6300000000000001E-2</v>
      </c>
      <c r="H23" s="304">
        <v>4.6300000000000001E-2</v>
      </c>
      <c r="I23" s="304">
        <v>4.6300000000000001E-2</v>
      </c>
    </row>
    <row r="24" spans="1:9">
      <c r="A24" s="300" t="s">
        <v>149</v>
      </c>
      <c r="B24" s="303" t="s">
        <v>262</v>
      </c>
      <c r="C24" s="299" t="s">
        <v>263</v>
      </c>
      <c r="D24" s="302"/>
      <c r="E24" s="304">
        <v>7.9899999999999999E-2</v>
      </c>
      <c r="F24" s="304">
        <v>7.9899999999999999E-2</v>
      </c>
      <c r="G24" s="304">
        <v>7.9899999999999999E-2</v>
      </c>
      <c r="H24" s="304">
        <v>7.9899999999999999E-2</v>
      </c>
      <c r="I24" s="304">
        <v>7.9899999999999999E-2</v>
      </c>
    </row>
    <row r="25" spans="1:9">
      <c r="A25" s="300" t="s">
        <v>149</v>
      </c>
      <c r="B25" s="303" t="s">
        <v>264</v>
      </c>
      <c r="C25" s="299" t="s">
        <v>265</v>
      </c>
      <c r="D25" s="302"/>
      <c r="E25" s="304">
        <v>0</v>
      </c>
      <c r="F25" s="304">
        <v>0</v>
      </c>
      <c r="G25" s="304">
        <v>0</v>
      </c>
      <c r="H25" s="304">
        <v>0</v>
      </c>
      <c r="I25" s="304">
        <v>0</v>
      </c>
    </row>
    <row r="27" spans="1:9">
      <c r="A27" s="300" t="s">
        <v>151</v>
      </c>
      <c r="B27" s="303" t="s">
        <v>256</v>
      </c>
      <c r="C27" s="299" t="s">
        <v>257</v>
      </c>
      <c r="D27" s="302"/>
      <c r="E27" s="304">
        <v>5.0439999999999999E-2</v>
      </c>
      <c r="F27" s="304">
        <v>5.0439999999999999E-2</v>
      </c>
      <c r="G27" s="304">
        <v>5.0439999999999999E-2</v>
      </c>
      <c r="H27" s="304">
        <v>5.0439999999999999E-2</v>
      </c>
      <c r="I27" s="304">
        <v>5.0439999999999999E-2</v>
      </c>
    </row>
    <row r="28" spans="1:9">
      <c r="A28" s="300" t="s">
        <v>151</v>
      </c>
      <c r="B28" s="303" t="s">
        <v>258</v>
      </c>
      <c r="C28" s="299" t="s">
        <v>259</v>
      </c>
      <c r="D28" s="302"/>
      <c r="E28" s="304">
        <v>4.9439999999999998E-2</v>
      </c>
      <c r="F28" s="304">
        <v>4.9439999999999998E-2</v>
      </c>
      <c r="G28" s="304">
        <v>4.9439999999999998E-2</v>
      </c>
      <c r="H28" s="304">
        <v>4.9439999999999998E-2</v>
      </c>
      <c r="I28" s="304">
        <v>4.9439999999999998E-2</v>
      </c>
    </row>
    <row r="29" spans="1:9">
      <c r="A29" s="300" t="s">
        <v>151</v>
      </c>
      <c r="B29" s="303" t="s">
        <v>260</v>
      </c>
      <c r="C29" s="299" t="s">
        <v>261</v>
      </c>
      <c r="D29" s="302"/>
      <c r="E29" s="304">
        <v>5.6439999999999997E-2</v>
      </c>
      <c r="F29" s="304">
        <v>5.6439999999999997E-2</v>
      </c>
      <c r="G29" s="304">
        <v>5.6439999999999997E-2</v>
      </c>
      <c r="H29" s="304">
        <v>5.6439999999999997E-2</v>
      </c>
      <c r="I29" s="304">
        <v>5.6440000000000004E-2</v>
      </c>
    </row>
    <row r="30" spans="1:9">
      <c r="A30" s="300" t="s">
        <v>151</v>
      </c>
      <c r="B30" s="303" t="s">
        <v>262</v>
      </c>
      <c r="C30" s="299" t="s">
        <v>263</v>
      </c>
      <c r="D30" s="302"/>
      <c r="E30" s="304">
        <v>7.3439999999999991E-2</v>
      </c>
      <c r="F30" s="304">
        <v>7.3439999999999991E-2</v>
      </c>
      <c r="G30" s="304">
        <v>7.3439999999999991E-2</v>
      </c>
      <c r="H30" s="304">
        <v>7.3440000000000005E-2</v>
      </c>
      <c r="I30" s="304">
        <v>7.3439999999999991E-2</v>
      </c>
    </row>
    <row r="31" spans="1:9">
      <c r="A31" s="300" t="s">
        <v>151</v>
      </c>
      <c r="B31" s="303" t="s">
        <v>264</v>
      </c>
      <c r="C31" s="299" t="s">
        <v>265</v>
      </c>
      <c r="D31" s="302"/>
      <c r="E31" s="304">
        <v>0</v>
      </c>
      <c r="F31" s="304">
        <v>0</v>
      </c>
      <c r="G31" s="304">
        <v>0</v>
      </c>
      <c r="H31" s="304">
        <v>0</v>
      </c>
      <c r="I31" s="304">
        <v>0</v>
      </c>
    </row>
    <row r="33" spans="1:9">
      <c r="A33" s="300" t="s">
        <v>155</v>
      </c>
      <c r="B33" s="303" t="s">
        <v>256</v>
      </c>
      <c r="C33" s="299" t="s">
        <v>257</v>
      </c>
      <c r="D33" s="302"/>
      <c r="E33" s="304">
        <v>2.52E-2</v>
      </c>
      <c r="F33" s="304">
        <v>2.52E-2</v>
      </c>
      <c r="G33" s="304">
        <v>2.52E-2</v>
      </c>
      <c r="H33" s="304">
        <v>2.52E-2</v>
      </c>
      <c r="I33" s="304">
        <v>2.52E-2</v>
      </c>
    </row>
    <row r="34" spans="1:9">
      <c r="A34" s="300" t="s">
        <v>155</v>
      </c>
      <c r="B34" s="303" t="s">
        <v>258</v>
      </c>
      <c r="C34" s="299" t="s">
        <v>259</v>
      </c>
      <c r="D34" s="302"/>
      <c r="E34" s="304">
        <v>4.7E-2</v>
      </c>
      <c r="F34" s="304">
        <v>4.7E-2</v>
      </c>
      <c r="G34" s="304">
        <v>4.7E-2</v>
      </c>
      <c r="H34" s="304">
        <v>4.7E-2</v>
      </c>
      <c r="I34" s="304">
        <v>4.7E-2</v>
      </c>
    </row>
    <row r="35" spans="1:9">
      <c r="A35" s="300" t="s">
        <v>155</v>
      </c>
      <c r="B35" s="303" t="s">
        <v>260</v>
      </c>
      <c r="C35" s="299" t="s">
        <v>261</v>
      </c>
      <c r="D35" s="302"/>
      <c r="E35" s="304">
        <v>5.2000000000000005E-2</v>
      </c>
      <c r="F35" s="304">
        <v>5.2000000000000005E-2</v>
      </c>
      <c r="G35" s="304">
        <v>5.2000000000000005E-2</v>
      </c>
      <c r="H35" s="304">
        <v>5.2000000000000005E-2</v>
      </c>
      <c r="I35" s="304">
        <v>5.2000000000000005E-2</v>
      </c>
    </row>
    <row r="36" spans="1:9">
      <c r="A36" s="300" t="s">
        <v>155</v>
      </c>
      <c r="B36" s="303" t="s">
        <v>262</v>
      </c>
      <c r="C36" s="299" t="s">
        <v>263</v>
      </c>
      <c r="D36" s="302"/>
      <c r="E36" s="304">
        <v>9.180000000000002E-2</v>
      </c>
      <c r="F36" s="304">
        <v>9.180000000000002E-2</v>
      </c>
      <c r="G36" s="304">
        <v>9.180000000000002E-2</v>
      </c>
      <c r="H36" s="304">
        <v>9.180000000000002E-2</v>
      </c>
      <c r="I36" s="304">
        <v>9.180000000000002E-2</v>
      </c>
    </row>
    <row r="37" spans="1:9">
      <c r="A37" s="300" t="s">
        <v>155</v>
      </c>
      <c r="B37" s="303" t="s">
        <v>264</v>
      </c>
      <c r="C37" s="299" t="s">
        <v>265</v>
      </c>
      <c r="D37" s="302"/>
      <c r="E37" s="304">
        <v>0</v>
      </c>
      <c r="F37" s="304">
        <v>0</v>
      </c>
      <c r="G37" s="304">
        <v>0</v>
      </c>
      <c r="H37" s="304">
        <v>0</v>
      </c>
      <c r="I37" s="304">
        <v>0</v>
      </c>
    </row>
    <row r="39" spans="1:9">
      <c r="A39" s="300" t="s">
        <v>153</v>
      </c>
      <c r="B39" s="303" t="s">
        <v>256</v>
      </c>
      <c r="C39" s="299" t="s">
        <v>257</v>
      </c>
      <c r="D39" s="302"/>
      <c r="E39" s="304">
        <v>6.7500000000000004E-2</v>
      </c>
      <c r="F39" s="304">
        <v>6.7500000000000004E-2</v>
      </c>
      <c r="G39" s="304">
        <v>6.7500000000000004E-2</v>
      </c>
      <c r="H39" s="304">
        <v>6.7500000000000004E-2</v>
      </c>
      <c r="I39" s="304">
        <v>6.7500000000000004E-2</v>
      </c>
    </row>
    <row r="40" spans="1:9">
      <c r="A40" s="300" t="s">
        <v>153</v>
      </c>
      <c r="B40" s="303" t="s">
        <v>258</v>
      </c>
      <c r="C40" s="299" t="s">
        <v>259</v>
      </c>
      <c r="D40" s="302"/>
      <c r="E40" s="304">
        <v>3.8399999999999997E-2</v>
      </c>
      <c r="F40" s="304">
        <v>3.8399999999999997E-2</v>
      </c>
      <c r="G40" s="304">
        <v>3.8399999999999997E-2</v>
      </c>
      <c r="H40" s="304">
        <v>3.8399999999999997E-2</v>
      </c>
      <c r="I40" s="304">
        <v>3.8399999999999997E-2</v>
      </c>
    </row>
    <row r="41" spans="1:9">
      <c r="A41" s="300" t="s">
        <v>153</v>
      </c>
      <c r="B41" s="303" t="s">
        <v>260</v>
      </c>
      <c r="C41" s="299" t="s">
        <v>261</v>
      </c>
      <c r="D41" s="302"/>
      <c r="E41" s="304">
        <v>5.2499999999999998E-2</v>
      </c>
      <c r="F41" s="304">
        <v>5.2499999999999998E-2</v>
      </c>
      <c r="G41" s="304">
        <v>5.2499999999999998E-2</v>
      </c>
      <c r="H41" s="304">
        <v>5.2499999999999998E-2</v>
      </c>
      <c r="I41" s="304">
        <v>5.2499999999999998E-2</v>
      </c>
    </row>
    <row r="42" spans="1:9">
      <c r="A42" s="300" t="s">
        <v>153</v>
      </c>
      <c r="B42" s="303" t="s">
        <v>262</v>
      </c>
      <c r="C42" s="299" t="s">
        <v>263</v>
      </c>
      <c r="D42" s="302"/>
      <c r="E42" s="304">
        <v>9.9299999999999999E-2</v>
      </c>
      <c r="F42" s="304">
        <v>9.9299999999999999E-2</v>
      </c>
      <c r="G42" s="304">
        <v>9.9299999999999999E-2</v>
      </c>
      <c r="H42" s="304">
        <v>9.9299999999999999E-2</v>
      </c>
      <c r="I42" s="304">
        <v>9.9299999999999999E-2</v>
      </c>
    </row>
    <row r="43" spans="1:9">
      <c r="A43" s="300" t="s">
        <v>153</v>
      </c>
      <c r="B43" s="303" t="s">
        <v>264</v>
      </c>
      <c r="C43" s="299" t="s">
        <v>265</v>
      </c>
      <c r="D43" s="302"/>
      <c r="E43" s="304">
        <v>0</v>
      </c>
      <c r="F43" s="304">
        <v>0</v>
      </c>
      <c r="G43" s="304">
        <v>0</v>
      </c>
      <c r="H43" s="304">
        <v>0</v>
      </c>
      <c r="I43" s="304">
        <v>0</v>
      </c>
    </row>
    <row r="45" spans="1:9">
      <c r="A45" s="300" t="s">
        <v>157</v>
      </c>
      <c r="B45" s="303" t="s">
        <v>256</v>
      </c>
      <c r="C45" s="299" t="s">
        <v>257</v>
      </c>
      <c r="D45" s="302"/>
      <c r="E45" s="304">
        <v>4.2932058605787707E-2</v>
      </c>
      <c r="F45" s="304">
        <v>4.22038708162433E-2</v>
      </c>
      <c r="G45" s="304">
        <v>4.0525241611227197E-2</v>
      </c>
      <c r="H45" s="304">
        <v>3.96366126792825E-2</v>
      </c>
      <c r="I45" s="304">
        <v>3.8908454928127702E-2</v>
      </c>
    </row>
    <row r="46" spans="1:9">
      <c r="A46" s="300" t="s">
        <v>157</v>
      </c>
      <c r="B46" s="303" t="s">
        <v>258</v>
      </c>
      <c r="C46" s="299" t="s">
        <v>259</v>
      </c>
      <c r="D46" s="302"/>
      <c r="E46" s="304">
        <v>3.63122760763782E-2</v>
      </c>
      <c r="F46" s="304">
        <v>3.48736368017609E-2</v>
      </c>
      <c r="G46" s="304">
        <v>3.75356889776872E-2</v>
      </c>
      <c r="H46" s="304">
        <v>4.5037551291320706E-2</v>
      </c>
      <c r="I46" s="304">
        <v>4.51122655078528E-2</v>
      </c>
    </row>
    <row r="47" spans="1:9">
      <c r="A47" s="300" t="s">
        <v>157</v>
      </c>
      <c r="B47" s="303" t="s">
        <v>260</v>
      </c>
      <c r="C47" s="299" t="s">
        <v>261</v>
      </c>
      <c r="D47" s="302"/>
      <c r="E47" s="304">
        <v>5.47173422377214E-2</v>
      </c>
      <c r="F47" s="304">
        <v>5.5366508753347699E-2</v>
      </c>
      <c r="G47" s="304">
        <v>5.1235792038852201E-2</v>
      </c>
      <c r="H47" s="304">
        <v>5.2218042727556299E-2</v>
      </c>
      <c r="I47" s="304">
        <v>5.1735881622974593E-2</v>
      </c>
    </row>
    <row r="48" spans="1:9">
      <c r="A48" s="300" t="s">
        <v>157</v>
      </c>
      <c r="B48" s="303" t="s">
        <v>262</v>
      </c>
      <c r="C48" s="299" t="s">
        <v>263</v>
      </c>
      <c r="D48" s="302"/>
      <c r="E48" s="304">
        <v>4.3016223288310701E-2</v>
      </c>
      <c r="F48" s="304">
        <v>4.4943699034008994E-2</v>
      </c>
      <c r="G48" s="304">
        <v>4.7034518072930097E-2</v>
      </c>
      <c r="H48" s="304">
        <v>4.91689427684594E-2</v>
      </c>
      <c r="I48" s="304">
        <v>5.1632027572433896E-2</v>
      </c>
    </row>
    <row r="49" spans="1:9">
      <c r="A49" s="300" t="s">
        <v>157</v>
      </c>
      <c r="B49" s="303" t="s">
        <v>264</v>
      </c>
      <c r="C49" s="299" t="s">
        <v>265</v>
      </c>
      <c r="D49" s="302"/>
      <c r="E49" s="304">
        <v>1.2893284995231399E-4</v>
      </c>
      <c r="F49" s="304">
        <v>7.3668378168334294E-5</v>
      </c>
      <c r="G49" s="304">
        <v>2.7992655805066602E-5</v>
      </c>
      <c r="H49" s="304">
        <v>6.4455507792185896E-6</v>
      </c>
      <c r="I49" s="304">
        <v>1.3840090707875201E-6</v>
      </c>
    </row>
    <row r="51" spans="1:9">
      <c r="A51" s="300" t="s">
        <v>159</v>
      </c>
      <c r="B51" s="303" t="s">
        <v>256</v>
      </c>
      <c r="C51" s="299" t="s">
        <v>257</v>
      </c>
      <c r="D51" s="302"/>
      <c r="E51" s="304">
        <v>4.1344946225885998E-2</v>
      </c>
      <c r="F51" s="304">
        <v>4.1883005399591729E-2</v>
      </c>
      <c r="G51" s="304">
        <v>4.223459476624325E-2</v>
      </c>
      <c r="H51" s="304">
        <v>4.305089430237128E-2</v>
      </c>
      <c r="I51" s="304">
        <v>4.313585630470209E-2</v>
      </c>
    </row>
    <row r="52" spans="1:9">
      <c r="A52" s="300" t="s">
        <v>159</v>
      </c>
      <c r="B52" s="303" t="s">
        <v>258</v>
      </c>
      <c r="C52" s="299" t="s">
        <v>259</v>
      </c>
      <c r="D52" s="302"/>
      <c r="E52" s="304">
        <v>5.8565375054682095E-2</v>
      </c>
      <c r="F52" s="304">
        <v>5.909712316305249E-2</v>
      </c>
      <c r="G52" s="304">
        <v>5.9538375038752277E-2</v>
      </c>
      <c r="H52" s="304">
        <v>6.138174217935561E-2</v>
      </c>
      <c r="I52" s="304">
        <v>6.2809382673339312E-2</v>
      </c>
    </row>
    <row r="53" spans="1:9">
      <c r="A53" s="300" t="s">
        <v>159</v>
      </c>
      <c r="B53" s="303" t="s">
        <v>260</v>
      </c>
      <c r="C53" s="299" t="s">
        <v>261</v>
      </c>
      <c r="D53" s="302"/>
      <c r="E53" s="304">
        <v>5.4279256124742374E-2</v>
      </c>
      <c r="F53" s="304">
        <v>5.301407394657548E-2</v>
      </c>
      <c r="G53" s="304">
        <v>5.3081398010918948E-2</v>
      </c>
      <c r="H53" s="304">
        <v>5.2958441258248605E-2</v>
      </c>
      <c r="I53" s="304">
        <v>5.2185413869164303E-2</v>
      </c>
    </row>
    <row r="54" spans="1:9">
      <c r="A54" s="300" t="s">
        <v>159</v>
      </c>
      <c r="B54" s="303" t="s">
        <v>262</v>
      </c>
      <c r="C54" s="299" t="s">
        <v>263</v>
      </c>
      <c r="D54" s="302"/>
      <c r="E54" s="304">
        <v>9.0749934941345756E-2</v>
      </c>
      <c r="F54" s="304">
        <v>9.3636850448844164E-2</v>
      </c>
      <c r="G54" s="304">
        <v>9.8058595748849606E-2</v>
      </c>
      <c r="H54" s="304">
        <v>0.10350955723135224</v>
      </c>
      <c r="I54" s="304">
        <v>0.10950797283107613</v>
      </c>
    </row>
    <row r="55" spans="1:9">
      <c r="A55" s="300" t="s">
        <v>159</v>
      </c>
      <c r="B55" s="303" t="s">
        <v>264</v>
      </c>
      <c r="C55" s="299" t="s">
        <v>265</v>
      </c>
      <c r="D55" s="302"/>
      <c r="E55" s="304">
        <v>0</v>
      </c>
      <c r="F55" s="304">
        <v>0</v>
      </c>
      <c r="G55" s="304">
        <v>0</v>
      </c>
      <c r="H55" s="304">
        <v>0</v>
      </c>
      <c r="I55" s="304">
        <v>0</v>
      </c>
    </row>
    <row r="57" spans="1:9">
      <c r="A57" s="300" t="s">
        <v>161</v>
      </c>
      <c r="B57" s="303" t="s">
        <v>256</v>
      </c>
      <c r="C57" s="299" t="s">
        <v>257</v>
      </c>
      <c r="D57" s="302"/>
      <c r="E57" s="304">
        <v>6.1899999999999997E-2</v>
      </c>
      <c r="F57" s="304">
        <v>6.0600000000000008E-2</v>
      </c>
      <c r="G57" s="304">
        <v>6.2100000000000002E-2</v>
      </c>
      <c r="H57" s="304">
        <v>6.1600000000000002E-2</v>
      </c>
      <c r="I57" s="304">
        <v>6.3E-2</v>
      </c>
    </row>
    <row r="58" spans="1:9">
      <c r="A58" s="300" t="s">
        <v>161</v>
      </c>
      <c r="B58" s="303" t="s">
        <v>258</v>
      </c>
      <c r="C58" s="299" t="s">
        <v>259</v>
      </c>
      <c r="D58" s="302"/>
      <c r="E58" s="304">
        <v>4.0399999999999998E-2</v>
      </c>
      <c r="F58" s="304">
        <v>3.8399999999999997E-2</v>
      </c>
      <c r="G58" s="304">
        <v>3.7499999999999999E-2</v>
      </c>
      <c r="H58" s="304">
        <v>3.6499999999999998E-2</v>
      </c>
      <c r="I58" s="304">
        <v>3.56E-2</v>
      </c>
    </row>
    <row r="59" spans="1:9">
      <c r="A59" s="300" t="s">
        <v>161</v>
      </c>
      <c r="B59" s="303" t="s">
        <v>260</v>
      </c>
      <c r="C59" s="299" t="s">
        <v>261</v>
      </c>
      <c r="D59" s="302"/>
      <c r="E59" s="304">
        <v>3.8600000000000002E-2</v>
      </c>
      <c r="F59" s="304">
        <v>3.6900000000000002E-2</v>
      </c>
      <c r="G59" s="304">
        <v>3.6200000000000003E-2</v>
      </c>
      <c r="H59" s="304">
        <v>3.5000000000000003E-2</v>
      </c>
      <c r="I59" s="304">
        <v>3.39E-2</v>
      </c>
    </row>
    <row r="60" spans="1:9">
      <c r="A60" s="300" t="s">
        <v>161</v>
      </c>
      <c r="B60" s="303" t="s">
        <v>262</v>
      </c>
      <c r="C60" s="299" t="s">
        <v>263</v>
      </c>
      <c r="D60" s="302"/>
      <c r="E60" s="304">
        <v>9.7799999999999998E-2</v>
      </c>
      <c r="F60" s="304">
        <v>0.10009999999999999</v>
      </c>
      <c r="G60" s="304">
        <v>0.10249999999999999</v>
      </c>
      <c r="H60" s="304">
        <v>0.1069</v>
      </c>
      <c r="I60" s="304">
        <v>0.1116</v>
      </c>
    </row>
    <row r="61" spans="1:9">
      <c r="A61" s="300" t="s">
        <v>161</v>
      </c>
      <c r="B61" s="303" t="s">
        <v>264</v>
      </c>
      <c r="C61" s="299" t="s">
        <v>265</v>
      </c>
      <c r="D61" s="302"/>
      <c r="E61" s="304">
        <v>0</v>
      </c>
      <c r="F61" s="304">
        <v>0</v>
      </c>
      <c r="G61" s="304">
        <v>0</v>
      </c>
      <c r="H61" s="304">
        <v>0</v>
      </c>
      <c r="I61" s="304">
        <v>0</v>
      </c>
    </row>
    <row r="63" spans="1:9">
      <c r="A63" s="300" t="s">
        <v>163</v>
      </c>
      <c r="B63" s="303" t="s">
        <v>256</v>
      </c>
      <c r="C63" s="299" t="s">
        <v>257</v>
      </c>
      <c r="D63" s="302"/>
      <c r="E63" s="304">
        <v>2.4799999999999999E-2</v>
      </c>
      <c r="F63" s="304">
        <v>2.4799999999999999E-2</v>
      </c>
      <c r="G63" s="304">
        <v>2.4799999999999999E-2</v>
      </c>
      <c r="H63" s="304">
        <v>2.4799999999999999E-2</v>
      </c>
      <c r="I63" s="304">
        <v>2.4799999999999999E-2</v>
      </c>
    </row>
    <row r="64" spans="1:9">
      <c r="A64" s="300" t="s">
        <v>163</v>
      </c>
      <c r="B64" s="303" t="s">
        <v>258</v>
      </c>
      <c r="C64" s="299" t="s">
        <v>259</v>
      </c>
      <c r="D64" s="302"/>
      <c r="E64" s="304">
        <v>3.4599999999999999E-2</v>
      </c>
      <c r="F64" s="304">
        <v>3.4599999999999999E-2</v>
      </c>
      <c r="G64" s="304">
        <v>3.4599999999999999E-2</v>
      </c>
      <c r="H64" s="304">
        <v>3.4599999999999999E-2</v>
      </c>
      <c r="I64" s="304">
        <v>3.4599999999999999E-2</v>
      </c>
    </row>
    <row r="65" spans="1:9">
      <c r="A65" s="300" t="s">
        <v>163</v>
      </c>
      <c r="B65" s="303" t="s">
        <v>260</v>
      </c>
      <c r="C65" s="299" t="s">
        <v>261</v>
      </c>
      <c r="D65" s="302"/>
      <c r="E65" s="304">
        <v>3.6799999999999999E-2</v>
      </c>
      <c r="F65" s="304">
        <v>3.6799999999999999E-2</v>
      </c>
      <c r="G65" s="304">
        <v>3.6799999999999999E-2</v>
      </c>
      <c r="H65" s="304">
        <v>3.6799999999999999E-2</v>
      </c>
      <c r="I65" s="304">
        <v>3.6799999999999999E-2</v>
      </c>
    </row>
    <row r="66" spans="1:9">
      <c r="A66" s="300" t="s">
        <v>163</v>
      </c>
      <c r="B66" s="303" t="s">
        <v>262</v>
      </c>
      <c r="C66" s="299" t="s">
        <v>263</v>
      </c>
      <c r="D66" s="302"/>
      <c r="E66" s="304">
        <v>9.3900000000000011E-2</v>
      </c>
      <c r="F66" s="304">
        <v>9.3900000000000011E-2</v>
      </c>
      <c r="G66" s="304">
        <v>9.3900000000000011E-2</v>
      </c>
      <c r="H66" s="304">
        <v>9.3900000000000011E-2</v>
      </c>
      <c r="I66" s="304">
        <v>9.3900000000000011E-2</v>
      </c>
    </row>
    <row r="67" spans="1:9">
      <c r="A67" s="300" t="s">
        <v>163</v>
      </c>
      <c r="B67" s="303" t="s">
        <v>264</v>
      </c>
      <c r="C67" s="299" t="s">
        <v>265</v>
      </c>
      <c r="D67" s="302"/>
      <c r="E67" s="304">
        <v>0</v>
      </c>
      <c r="F67" s="304">
        <v>0</v>
      </c>
      <c r="G67" s="304">
        <v>0</v>
      </c>
      <c r="H67" s="304">
        <v>0</v>
      </c>
      <c r="I67" s="304">
        <v>0</v>
      </c>
    </row>
    <row r="69" spans="1:9">
      <c r="A69" s="300" t="s">
        <v>165</v>
      </c>
      <c r="B69" s="303" t="s">
        <v>256</v>
      </c>
      <c r="C69" s="299" t="s">
        <v>257</v>
      </c>
      <c r="D69" s="302"/>
      <c r="E69" s="304">
        <v>7.4751147145812491E-2</v>
      </c>
      <c r="F69" s="304">
        <v>7.4751147145812491E-2</v>
      </c>
      <c r="G69" s="304">
        <v>7.4751147145812491E-2</v>
      </c>
      <c r="H69" s="304">
        <v>7.4751147145812491E-2</v>
      </c>
      <c r="I69" s="304">
        <v>7.4751147145812491E-2</v>
      </c>
    </row>
    <row r="70" spans="1:9">
      <c r="A70" s="300" t="s">
        <v>165</v>
      </c>
      <c r="B70" s="303" t="s">
        <v>258</v>
      </c>
      <c r="C70" s="299" t="s">
        <v>259</v>
      </c>
      <c r="D70" s="302"/>
      <c r="E70" s="304">
        <v>3.8923105486887502E-2</v>
      </c>
      <c r="F70" s="304">
        <v>3.8923105486887502E-2</v>
      </c>
      <c r="G70" s="304">
        <v>3.8923105486887502E-2</v>
      </c>
      <c r="H70" s="304">
        <v>3.8923105486887502E-2</v>
      </c>
      <c r="I70" s="304">
        <v>3.8923105486887502E-2</v>
      </c>
    </row>
    <row r="71" spans="1:9">
      <c r="A71" s="300" t="s">
        <v>165</v>
      </c>
      <c r="B71" s="303" t="s">
        <v>260</v>
      </c>
      <c r="C71" s="299" t="s">
        <v>261</v>
      </c>
      <c r="D71" s="302"/>
      <c r="E71" s="304">
        <v>0</v>
      </c>
      <c r="F71" s="304">
        <v>0</v>
      </c>
      <c r="G71" s="304">
        <v>0</v>
      </c>
      <c r="H71" s="304">
        <v>0</v>
      </c>
      <c r="I71" s="304">
        <v>0</v>
      </c>
    </row>
    <row r="72" spans="1:9">
      <c r="A72" s="300" t="s">
        <v>165</v>
      </c>
      <c r="B72" s="303" t="s">
        <v>262</v>
      </c>
      <c r="C72" s="299" t="s">
        <v>263</v>
      </c>
      <c r="D72" s="302"/>
      <c r="E72" s="304">
        <v>0</v>
      </c>
      <c r="F72" s="304">
        <v>0</v>
      </c>
      <c r="G72" s="304">
        <v>0</v>
      </c>
      <c r="H72" s="304">
        <v>0</v>
      </c>
      <c r="I72" s="304">
        <v>0</v>
      </c>
    </row>
    <row r="73" spans="1:9">
      <c r="A73" s="300" t="s">
        <v>165</v>
      </c>
      <c r="B73" s="303" t="s">
        <v>264</v>
      </c>
      <c r="C73" s="299" t="s">
        <v>265</v>
      </c>
      <c r="D73" s="302"/>
      <c r="E73" s="304">
        <v>0</v>
      </c>
      <c r="F73" s="304">
        <v>0</v>
      </c>
      <c r="G73" s="304">
        <v>0</v>
      </c>
      <c r="H73" s="304">
        <v>0</v>
      </c>
      <c r="I73" s="304">
        <v>0</v>
      </c>
    </row>
    <row r="75" spans="1:9">
      <c r="A75" s="300" t="s">
        <v>167</v>
      </c>
      <c r="B75" s="303" t="s">
        <v>256</v>
      </c>
      <c r="C75" s="299" t="s">
        <v>257</v>
      </c>
      <c r="D75" s="302"/>
      <c r="E75" s="304">
        <v>2.1000000000000001E-2</v>
      </c>
      <c r="F75" s="304">
        <v>2.1000000000000001E-2</v>
      </c>
      <c r="G75" s="304">
        <v>2.1000000000000001E-2</v>
      </c>
      <c r="H75" s="304">
        <v>2.1000000000000001E-2</v>
      </c>
      <c r="I75" s="304">
        <v>2.1000000000000001E-2</v>
      </c>
    </row>
    <row r="76" spans="1:9">
      <c r="A76" s="300" t="s">
        <v>167</v>
      </c>
      <c r="B76" s="303" t="s">
        <v>258</v>
      </c>
      <c r="C76" s="299" t="s">
        <v>259</v>
      </c>
      <c r="D76" s="302"/>
      <c r="E76" s="304">
        <v>5.6500000000000002E-2</v>
      </c>
      <c r="F76" s="304">
        <v>5.6500000000000002E-2</v>
      </c>
      <c r="G76" s="304">
        <v>5.6500000000000002E-2</v>
      </c>
      <c r="H76" s="304">
        <v>5.6500000000000002E-2</v>
      </c>
      <c r="I76" s="304">
        <v>5.6500000000000002E-2</v>
      </c>
    </row>
    <row r="77" spans="1:9">
      <c r="A77" s="300" t="s">
        <v>167</v>
      </c>
      <c r="B77" s="303" t="s">
        <v>260</v>
      </c>
      <c r="C77" s="299" t="s">
        <v>261</v>
      </c>
      <c r="D77" s="302"/>
      <c r="E77" s="304">
        <v>0</v>
      </c>
      <c r="F77" s="304">
        <v>0</v>
      </c>
      <c r="G77" s="304">
        <v>0</v>
      </c>
      <c r="H77" s="304">
        <v>0</v>
      </c>
      <c r="I77" s="304">
        <v>0</v>
      </c>
    </row>
    <row r="78" spans="1:9">
      <c r="A78" s="300" t="s">
        <v>167</v>
      </c>
      <c r="B78" s="303" t="s">
        <v>262</v>
      </c>
      <c r="C78" s="299" t="s">
        <v>263</v>
      </c>
      <c r="D78" s="302"/>
      <c r="E78" s="304">
        <v>0</v>
      </c>
      <c r="F78" s="304">
        <v>0</v>
      </c>
      <c r="G78" s="304">
        <v>0</v>
      </c>
      <c r="H78" s="304">
        <v>0</v>
      </c>
      <c r="I78" s="304">
        <v>0</v>
      </c>
    </row>
    <row r="79" spans="1:9">
      <c r="A79" s="300" t="s">
        <v>167</v>
      </c>
      <c r="B79" s="303" t="s">
        <v>264</v>
      </c>
      <c r="C79" s="299" t="s">
        <v>265</v>
      </c>
      <c r="D79" s="302"/>
      <c r="E79" s="304">
        <v>0</v>
      </c>
      <c r="F79" s="304">
        <v>0</v>
      </c>
      <c r="G79" s="304">
        <v>0</v>
      </c>
      <c r="H79" s="304">
        <v>0</v>
      </c>
      <c r="I79" s="304">
        <v>0</v>
      </c>
    </row>
    <row r="81" spans="1:9">
      <c r="A81" s="300" t="s">
        <v>169</v>
      </c>
      <c r="B81" s="303" t="s">
        <v>256</v>
      </c>
      <c r="C81" s="299" t="s">
        <v>257</v>
      </c>
      <c r="D81" s="302"/>
      <c r="E81" s="304">
        <v>6.6000000000000003E-2</v>
      </c>
      <c r="F81" s="304">
        <v>6.6000000000000003E-2</v>
      </c>
      <c r="G81" s="304">
        <v>6.6000000000000003E-2</v>
      </c>
      <c r="H81" s="304">
        <v>6.6000000000000003E-2</v>
      </c>
      <c r="I81" s="304">
        <v>6.6000000000000003E-2</v>
      </c>
    </row>
    <row r="82" spans="1:9">
      <c r="A82" s="300" t="s">
        <v>169</v>
      </c>
      <c r="B82" s="303" t="s">
        <v>258</v>
      </c>
      <c r="C82" s="299" t="s">
        <v>259</v>
      </c>
      <c r="D82" s="302"/>
      <c r="E82" s="304">
        <v>4.4999999999999998E-2</v>
      </c>
      <c r="F82" s="304">
        <v>4.4999999999999998E-2</v>
      </c>
      <c r="G82" s="304">
        <v>4.4999999999999998E-2</v>
      </c>
      <c r="H82" s="304">
        <v>4.4999999999999998E-2</v>
      </c>
      <c r="I82" s="304">
        <v>4.4999999999999998E-2</v>
      </c>
    </row>
    <row r="83" spans="1:9">
      <c r="A83" s="300" t="s">
        <v>169</v>
      </c>
      <c r="B83" s="303" t="s">
        <v>260</v>
      </c>
      <c r="C83" s="299" t="s">
        <v>261</v>
      </c>
      <c r="D83" s="302"/>
      <c r="E83" s="304">
        <v>0</v>
      </c>
      <c r="F83" s="304">
        <v>0</v>
      </c>
      <c r="G83" s="304">
        <v>0</v>
      </c>
      <c r="H83" s="304">
        <v>0</v>
      </c>
      <c r="I83" s="304">
        <v>0</v>
      </c>
    </row>
    <row r="84" spans="1:9">
      <c r="A84" s="300" t="s">
        <v>169</v>
      </c>
      <c r="B84" s="303" t="s">
        <v>262</v>
      </c>
      <c r="C84" s="299" t="s">
        <v>263</v>
      </c>
      <c r="D84" s="302"/>
      <c r="E84" s="304">
        <v>0</v>
      </c>
      <c r="F84" s="304">
        <v>0</v>
      </c>
      <c r="G84" s="304">
        <v>0</v>
      </c>
      <c r="H84" s="304">
        <v>0</v>
      </c>
      <c r="I84" s="304">
        <v>0</v>
      </c>
    </row>
    <row r="85" spans="1:9">
      <c r="A85" s="300" t="s">
        <v>169</v>
      </c>
      <c r="B85" s="303" t="s">
        <v>264</v>
      </c>
      <c r="C85" s="299" t="s">
        <v>265</v>
      </c>
      <c r="D85" s="302"/>
      <c r="E85" s="304">
        <v>0</v>
      </c>
      <c r="F85" s="304">
        <v>0</v>
      </c>
      <c r="G85" s="304">
        <v>0</v>
      </c>
      <c r="H85" s="304">
        <v>0</v>
      </c>
      <c r="I85" s="304">
        <v>0</v>
      </c>
    </row>
    <row r="87" spans="1:9">
      <c r="A87" s="300" t="s">
        <v>173</v>
      </c>
      <c r="B87" s="303" t="s">
        <v>256</v>
      </c>
      <c r="C87" s="299" t="s">
        <v>257</v>
      </c>
      <c r="D87" s="302"/>
      <c r="E87" s="304">
        <v>3.94773964521715E-2</v>
      </c>
      <c r="F87" s="304">
        <v>3.94773964521715E-2</v>
      </c>
      <c r="G87" s="304">
        <v>3.94773964521715E-2</v>
      </c>
      <c r="H87" s="304">
        <v>3.94773964521715E-2</v>
      </c>
      <c r="I87" s="304">
        <v>3.94773964521715E-2</v>
      </c>
    </row>
    <row r="88" spans="1:9">
      <c r="A88" s="300" t="s">
        <v>173</v>
      </c>
      <c r="B88" s="303" t="s">
        <v>258</v>
      </c>
      <c r="C88" s="299" t="s">
        <v>259</v>
      </c>
      <c r="D88" s="302"/>
      <c r="E88" s="304">
        <v>4.04773964521715E-2</v>
      </c>
      <c r="F88" s="304">
        <v>4.04773964521715E-2</v>
      </c>
      <c r="G88" s="304">
        <v>4.04773964521715E-2</v>
      </c>
      <c r="H88" s="304">
        <v>4.04773964521715E-2</v>
      </c>
      <c r="I88" s="304">
        <v>4.04773964521715E-2</v>
      </c>
    </row>
    <row r="89" spans="1:9">
      <c r="A89" s="300" t="s">
        <v>173</v>
      </c>
      <c r="B89" s="303" t="s">
        <v>260</v>
      </c>
      <c r="C89" s="299" t="s">
        <v>261</v>
      </c>
      <c r="D89" s="302"/>
      <c r="E89" s="304">
        <v>0</v>
      </c>
      <c r="F89" s="304">
        <v>0</v>
      </c>
      <c r="G89" s="304">
        <v>0</v>
      </c>
      <c r="H89" s="304">
        <v>0</v>
      </c>
      <c r="I89" s="304">
        <v>0</v>
      </c>
    </row>
    <row r="90" spans="1:9">
      <c r="A90" s="300" t="s">
        <v>173</v>
      </c>
      <c r="B90" s="303" t="s">
        <v>262</v>
      </c>
      <c r="C90" s="299" t="s">
        <v>263</v>
      </c>
      <c r="D90" s="302"/>
      <c r="E90" s="304">
        <v>0</v>
      </c>
      <c r="F90" s="304">
        <v>0</v>
      </c>
      <c r="G90" s="304">
        <v>0</v>
      </c>
      <c r="H90" s="304">
        <v>0</v>
      </c>
      <c r="I90" s="304">
        <v>0</v>
      </c>
    </row>
    <row r="91" spans="1:9">
      <c r="A91" s="300" t="s">
        <v>173</v>
      </c>
      <c r="B91" s="303" t="s">
        <v>264</v>
      </c>
      <c r="C91" s="299" t="s">
        <v>265</v>
      </c>
      <c r="D91" s="302"/>
      <c r="E91" s="304">
        <v>0</v>
      </c>
      <c r="F91" s="304">
        <v>0</v>
      </c>
      <c r="G91" s="304">
        <v>0</v>
      </c>
      <c r="H91" s="304">
        <v>0</v>
      </c>
      <c r="I91" s="304">
        <v>0</v>
      </c>
    </row>
    <row r="93" spans="1:9">
      <c r="A93" s="300" t="s">
        <v>175</v>
      </c>
      <c r="B93" s="303" t="s">
        <v>256</v>
      </c>
      <c r="C93" s="299" t="s">
        <v>257</v>
      </c>
      <c r="D93" s="302"/>
      <c r="E93" s="304">
        <v>0.130272074726663</v>
      </c>
      <c r="F93" s="304">
        <v>0.13347523989729801</v>
      </c>
      <c r="G93" s="304">
        <v>0.14693534130306099</v>
      </c>
      <c r="H93" s="304">
        <v>0.16527951521456397</v>
      </c>
      <c r="I93" s="304">
        <v>0.17398859178014198</v>
      </c>
    </row>
    <row r="94" spans="1:9">
      <c r="A94" s="300" t="s">
        <v>175</v>
      </c>
      <c r="B94" s="303" t="s">
        <v>258</v>
      </c>
      <c r="C94" s="299" t="s">
        <v>259</v>
      </c>
      <c r="D94" s="302"/>
      <c r="E94" s="304">
        <v>7.8E-2</v>
      </c>
      <c r="F94" s="304">
        <v>7.8299999999999995E-2</v>
      </c>
      <c r="G94" s="304">
        <v>8.1000000000000003E-2</v>
      </c>
      <c r="H94" s="304">
        <v>0.08</v>
      </c>
      <c r="I94" s="304">
        <v>7.8E-2</v>
      </c>
    </row>
    <row r="95" spans="1:9">
      <c r="A95" s="300" t="s">
        <v>175</v>
      </c>
      <c r="B95" s="303" t="s">
        <v>260</v>
      </c>
      <c r="C95" s="299" t="s">
        <v>261</v>
      </c>
      <c r="D95" s="302"/>
      <c r="E95" s="304">
        <v>0</v>
      </c>
      <c r="F95" s="304">
        <v>0</v>
      </c>
      <c r="G95" s="304">
        <v>0</v>
      </c>
      <c r="H95" s="304">
        <v>0</v>
      </c>
      <c r="I95" s="304">
        <v>0</v>
      </c>
    </row>
    <row r="96" spans="1:9">
      <c r="A96" s="300" t="s">
        <v>175</v>
      </c>
      <c r="B96" s="303" t="s">
        <v>262</v>
      </c>
      <c r="C96" s="299" t="s">
        <v>263</v>
      </c>
      <c r="D96" s="302"/>
      <c r="E96" s="304">
        <v>0</v>
      </c>
      <c r="F96" s="304">
        <v>0</v>
      </c>
      <c r="G96" s="304">
        <v>0</v>
      </c>
      <c r="H96" s="304">
        <v>0</v>
      </c>
      <c r="I96" s="304">
        <v>0</v>
      </c>
    </row>
    <row r="97" spans="1:9">
      <c r="A97" s="300" t="s">
        <v>175</v>
      </c>
      <c r="B97" s="303" t="s">
        <v>264</v>
      </c>
      <c r="C97" s="299" t="s">
        <v>265</v>
      </c>
      <c r="D97" s="302"/>
      <c r="E97" s="304">
        <v>0</v>
      </c>
      <c r="F97" s="304">
        <v>0</v>
      </c>
      <c r="G97" s="304">
        <v>0</v>
      </c>
      <c r="H97" s="304">
        <v>0</v>
      </c>
      <c r="I97" s="304">
        <v>0</v>
      </c>
    </row>
    <row r="99" spans="1:9">
      <c r="A99" s="300" t="s">
        <v>171</v>
      </c>
      <c r="B99" s="303" t="s">
        <v>256</v>
      </c>
      <c r="C99" s="299" t="s">
        <v>257</v>
      </c>
      <c r="D99" s="302"/>
      <c r="E99" s="304">
        <v>6.9500000000000006E-2</v>
      </c>
      <c r="F99" s="304">
        <v>6.9500000000000006E-2</v>
      </c>
      <c r="G99" s="304">
        <v>6.9500000000000006E-2</v>
      </c>
      <c r="H99" s="304">
        <v>6.9500000000000006E-2</v>
      </c>
      <c r="I99" s="304">
        <v>6.9500000000000006E-2</v>
      </c>
    </row>
    <row r="100" spans="1:9">
      <c r="A100" s="300" t="s">
        <v>171</v>
      </c>
      <c r="B100" s="303" t="s">
        <v>258</v>
      </c>
      <c r="C100" s="299" t="s">
        <v>259</v>
      </c>
      <c r="D100" s="302"/>
      <c r="E100" s="304">
        <v>6.9500000000000006E-2</v>
      </c>
      <c r="F100" s="304">
        <v>6.9500000000000006E-2</v>
      </c>
      <c r="G100" s="304">
        <v>6.9500000000000006E-2</v>
      </c>
      <c r="H100" s="304">
        <v>6.9500000000000006E-2</v>
      </c>
      <c r="I100" s="304">
        <v>6.9500000000000006E-2</v>
      </c>
    </row>
    <row r="101" spans="1:9">
      <c r="A101" s="300" t="s">
        <v>171</v>
      </c>
      <c r="B101" s="303" t="s">
        <v>260</v>
      </c>
      <c r="C101" s="299" t="s">
        <v>261</v>
      </c>
      <c r="D101" s="302"/>
      <c r="E101" s="304">
        <v>0</v>
      </c>
      <c r="F101" s="304">
        <v>0</v>
      </c>
      <c r="G101" s="304">
        <v>0</v>
      </c>
      <c r="H101" s="304">
        <v>0</v>
      </c>
      <c r="I101" s="304">
        <v>0</v>
      </c>
    </row>
    <row r="102" spans="1:9">
      <c r="A102" s="300" t="s">
        <v>171</v>
      </c>
      <c r="B102" s="303" t="s">
        <v>262</v>
      </c>
      <c r="C102" s="299" t="s">
        <v>263</v>
      </c>
      <c r="D102" s="302"/>
      <c r="E102" s="304">
        <v>0</v>
      </c>
      <c r="F102" s="304">
        <v>0</v>
      </c>
      <c r="G102" s="304">
        <v>0</v>
      </c>
      <c r="H102" s="304">
        <v>0</v>
      </c>
      <c r="I102" s="304">
        <v>0</v>
      </c>
    </row>
    <row r="103" spans="1:9">
      <c r="A103" s="300" t="s">
        <v>171</v>
      </c>
      <c r="B103" s="303" t="s">
        <v>264</v>
      </c>
      <c r="C103" s="299" t="s">
        <v>265</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04C2-6B24-48DD-82BC-B362BA7F9D70}">
  <sheetPr>
    <pageSetUpPr fitToPage="1"/>
  </sheetPr>
  <dimension ref="A1:I103"/>
  <sheetViews>
    <sheetView zoomScale="80" zoomScaleNormal="80" workbookViewId="0"/>
  </sheetViews>
  <sheetFormatPr defaultColWidth="9.140625" defaultRowHeight="14.1"/>
  <cols>
    <col min="1" max="1" width="9.140625" style="299"/>
    <col min="2" max="2" width="55.85546875" style="299" bestFit="1" customWidth="1"/>
    <col min="3" max="3" width="60.5703125"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266</v>
      </c>
      <c r="C3" s="299" t="s">
        <v>267</v>
      </c>
      <c r="D3" s="302"/>
      <c r="E3" s="304">
        <v>2.2181345335277269E-2</v>
      </c>
      <c r="F3" s="304">
        <v>2.2181345335277269E-2</v>
      </c>
      <c r="G3" s="304">
        <v>2.2181345335277269E-2</v>
      </c>
      <c r="H3" s="304">
        <v>2.2181345335277269E-2</v>
      </c>
      <c r="I3" s="304">
        <v>2.2181345335277269E-2</v>
      </c>
    </row>
    <row r="4" spans="1:9">
      <c r="A4" s="300" t="s">
        <v>143</v>
      </c>
      <c r="B4" s="303" t="s">
        <v>268</v>
      </c>
      <c r="C4" s="299" t="s">
        <v>269</v>
      </c>
      <c r="D4" s="302"/>
      <c r="E4" s="304">
        <v>2.2181345335277269E-2</v>
      </c>
      <c r="F4" s="304">
        <v>2.2181345335277269E-2</v>
      </c>
      <c r="G4" s="304">
        <v>2.2181345335277269E-2</v>
      </c>
      <c r="H4" s="304">
        <v>2.2181345335277269E-2</v>
      </c>
      <c r="I4" s="304">
        <v>2.2181345335277269E-2</v>
      </c>
    </row>
    <row r="5" spans="1:9">
      <c r="A5" s="300" t="s">
        <v>143</v>
      </c>
      <c r="B5" s="303" t="s">
        <v>270</v>
      </c>
      <c r="C5" s="299" t="s">
        <v>271</v>
      </c>
      <c r="D5" s="302"/>
      <c r="E5" s="304">
        <v>2.2181345335277269E-2</v>
      </c>
      <c r="F5" s="304">
        <v>2.2181345335277269E-2</v>
      </c>
      <c r="G5" s="304">
        <v>2.2181345335277269E-2</v>
      </c>
      <c r="H5" s="304">
        <v>2.2181345335277269E-2</v>
      </c>
      <c r="I5" s="304">
        <v>2.2181345335277269E-2</v>
      </c>
    </row>
    <row r="6" spans="1:9">
      <c r="A6" s="300" t="s">
        <v>143</v>
      </c>
      <c r="B6" s="303" t="s">
        <v>272</v>
      </c>
      <c r="C6" s="299" t="s">
        <v>273</v>
      </c>
      <c r="D6" s="302"/>
      <c r="E6" s="304">
        <v>2.2181345335277269E-2</v>
      </c>
      <c r="F6" s="304">
        <v>2.2181345335277269E-2</v>
      </c>
      <c r="G6" s="304">
        <v>2.2181345335277269E-2</v>
      </c>
      <c r="H6" s="304">
        <v>2.2181345335277269E-2</v>
      </c>
      <c r="I6" s="304">
        <v>2.2181345335277269E-2</v>
      </c>
    </row>
    <row r="7" spans="1:9">
      <c r="A7" s="300" t="s">
        <v>143</v>
      </c>
      <c r="B7" s="303" t="s">
        <v>274</v>
      </c>
      <c r="C7" s="299" t="s">
        <v>275</v>
      </c>
      <c r="D7" s="302"/>
      <c r="E7" s="304">
        <v>2.2181345335277269E-2</v>
      </c>
      <c r="F7" s="304">
        <v>2.2181345335277269E-2</v>
      </c>
      <c r="G7" s="304">
        <v>2.2181345335277269E-2</v>
      </c>
      <c r="H7" s="304">
        <v>2.2181345335277269E-2</v>
      </c>
      <c r="I7" s="304">
        <v>2.2181345335277269E-2</v>
      </c>
    </row>
    <row r="9" spans="1:9">
      <c r="A9" s="300" t="s">
        <v>145</v>
      </c>
      <c r="B9" s="303" t="s">
        <v>266</v>
      </c>
      <c r="C9" s="299" t="s">
        <v>267</v>
      </c>
      <c r="D9" s="302"/>
      <c r="E9" s="304">
        <v>1.920357193840716E-2</v>
      </c>
      <c r="F9" s="304">
        <v>1.920357193840716E-2</v>
      </c>
      <c r="G9" s="304">
        <v>1.920357193840716E-2</v>
      </c>
      <c r="H9" s="304">
        <v>1.920357193840716E-2</v>
      </c>
      <c r="I9" s="304">
        <v>1.920357193840716E-2</v>
      </c>
    </row>
    <row r="10" spans="1:9">
      <c r="A10" s="300" t="s">
        <v>145</v>
      </c>
      <c r="B10" s="303" t="s">
        <v>268</v>
      </c>
      <c r="C10" s="299" t="s">
        <v>269</v>
      </c>
      <c r="D10" s="302"/>
      <c r="E10" s="304">
        <v>1.920357193840716E-2</v>
      </c>
      <c r="F10" s="304">
        <v>1.920357193840716E-2</v>
      </c>
      <c r="G10" s="304">
        <v>1.920357193840716E-2</v>
      </c>
      <c r="H10" s="304">
        <v>1.920357193840716E-2</v>
      </c>
      <c r="I10" s="304">
        <v>1.920357193840716E-2</v>
      </c>
    </row>
    <row r="11" spans="1:9">
      <c r="A11" s="300" t="s">
        <v>145</v>
      </c>
      <c r="B11" s="303" t="s">
        <v>270</v>
      </c>
      <c r="C11" s="299" t="s">
        <v>271</v>
      </c>
      <c r="D11" s="302"/>
      <c r="E11" s="304">
        <v>1.920357193840716E-2</v>
      </c>
      <c r="F11" s="304">
        <v>1.920357193840716E-2</v>
      </c>
      <c r="G11" s="304">
        <v>1.920357193840716E-2</v>
      </c>
      <c r="H11" s="304">
        <v>1.920357193840716E-2</v>
      </c>
      <c r="I11" s="304">
        <v>1.920357193840716E-2</v>
      </c>
    </row>
    <row r="12" spans="1:9">
      <c r="A12" s="300" t="s">
        <v>145</v>
      </c>
      <c r="B12" s="303" t="s">
        <v>272</v>
      </c>
      <c r="C12" s="299" t="s">
        <v>273</v>
      </c>
      <c r="D12" s="302"/>
      <c r="E12" s="304">
        <v>1.920357193840716E-2</v>
      </c>
      <c r="F12" s="304">
        <v>1.920357193840716E-2</v>
      </c>
      <c r="G12" s="304">
        <v>1.920357193840716E-2</v>
      </c>
      <c r="H12" s="304">
        <v>1.920357193840716E-2</v>
      </c>
      <c r="I12" s="304">
        <v>1.920357193840716E-2</v>
      </c>
    </row>
    <row r="13" spans="1:9">
      <c r="A13" s="300" t="s">
        <v>145</v>
      </c>
      <c r="B13" s="303" t="s">
        <v>274</v>
      </c>
      <c r="C13" s="299" t="s">
        <v>275</v>
      </c>
      <c r="D13" s="302"/>
      <c r="E13" s="304">
        <v>1.920357193840716E-2</v>
      </c>
      <c r="F13" s="304">
        <v>1.920357193840716E-2</v>
      </c>
      <c r="G13" s="304">
        <v>1.920357193840716E-2</v>
      </c>
      <c r="H13" s="304">
        <v>1.920357193840716E-2</v>
      </c>
      <c r="I13" s="304">
        <v>1.920357193840716E-2</v>
      </c>
    </row>
    <row r="15" spans="1:9">
      <c r="A15" s="300" t="s">
        <v>147</v>
      </c>
      <c r="B15" s="303" t="s">
        <v>266</v>
      </c>
      <c r="C15" s="299" t="s">
        <v>267</v>
      </c>
      <c r="D15" s="302"/>
      <c r="E15" s="304">
        <v>1.920357193840716E-2</v>
      </c>
      <c r="F15" s="304">
        <v>1.920357193840716E-2</v>
      </c>
      <c r="G15" s="304">
        <v>1.920357193840716E-2</v>
      </c>
      <c r="H15" s="304">
        <v>1.920357193840716E-2</v>
      </c>
      <c r="I15" s="304">
        <v>1.920357193840716E-2</v>
      </c>
    </row>
    <row r="16" spans="1:9">
      <c r="A16" s="300" t="s">
        <v>147</v>
      </c>
      <c r="B16" s="303" t="s">
        <v>268</v>
      </c>
      <c r="C16" s="299" t="s">
        <v>269</v>
      </c>
      <c r="D16" s="302"/>
      <c r="E16" s="304">
        <v>1.920357193840716E-2</v>
      </c>
      <c r="F16" s="304">
        <v>1.920357193840716E-2</v>
      </c>
      <c r="G16" s="304">
        <v>1.920357193840716E-2</v>
      </c>
      <c r="H16" s="304">
        <v>1.920357193840716E-2</v>
      </c>
      <c r="I16" s="304">
        <v>1.920357193840716E-2</v>
      </c>
    </row>
    <row r="17" spans="1:9">
      <c r="A17" s="300" t="s">
        <v>147</v>
      </c>
      <c r="B17" s="303" t="s">
        <v>270</v>
      </c>
      <c r="C17" s="299" t="s">
        <v>271</v>
      </c>
      <c r="D17" s="302"/>
      <c r="E17" s="304">
        <v>1.920357193840716E-2</v>
      </c>
      <c r="F17" s="304">
        <v>1.920357193840716E-2</v>
      </c>
      <c r="G17" s="304">
        <v>1.920357193840716E-2</v>
      </c>
      <c r="H17" s="304">
        <v>1.920357193840716E-2</v>
      </c>
      <c r="I17" s="304">
        <v>1.920357193840716E-2</v>
      </c>
    </row>
    <row r="18" spans="1:9">
      <c r="A18" s="300" t="s">
        <v>147</v>
      </c>
      <c r="B18" s="303" t="s">
        <v>272</v>
      </c>
      <c r="C18" s="299" t="s">
        <v>273</v>
      </c>
      <c r="D18" s="302"/>
      <c r="E18" s="304">
        <v>1.920357193840716E-2</v>
      </c>
      <c r="F18" s="304">
        <v>1.920357193840716E-2</v>
      </c>
      <c r="G18" s="304">
        <v>1.920357193840716E-2</v>
      </c>
      <c r="H18" s="304">
        <v>1.920357193840716E-2</v>
      </c>
      <c r="I18" s="304">
        <v>1.920357193840716E-2</v>
      </c>
    </row>
    <row r="19" spans="1:9">
      <c r="A19" s="300" t="s">
        <v>147</v>
      </c>
      <c r="B19" s="303" t="s">
        <v>274</v>
      </c>
      <c r="C19" s="299" t="s">
        <v>275</v>
      </c>
      <c r="D19" s="302"/>
      <c r="E19" s="304">
        <v>1.920357193840716E-2</v>
      </c>
      <c r="F19" s="304">
        <v>1.920357193840716E-2</v>
      </c>
      <c r="G19" s="304">
        <v>1.920357193840716E-2</v>
      </c>
      <c r="H19" s="304">
        <v>1.920357193840716E-2</v>
      </c>
      <c r="I19" s="304">
        <v>1.920357193840716E-2</v>
      </c>
    </row>
    <row r="21" spans="1:9">
      <c r="A21" s="300" t="s">
        <v>149</v>
      </c>
      <c r="B21" s="303" t="s">
        <v>266</v>
      </c>
      <c r="C21" s="299" t="s">
        <v>267</v>
      </c>
      <c r="D21" s="302"/>
      <c r="E21" s="304">
        <v>2.2181345335277269E-2</v>
      </c>
      <c r="F21" s="304">
        <v>2.2181345335277269E-2</v>
      </c>
      <c r="G21" s="304">
        <v>2.2181345335277269E-2</v>
      </c>
      <c r="H21" s="304">
        <v>2.2181345335277269E-2</v>
      </c>
      <c r="I21" s="304">
        <v>2.2181345335277269E-2</v>
      </c>
    </row>
    <row r="22" spans="1:9">
      <c r="A22" s="300" t="s">
        <v>149</v>
      </c>
      <c r="B22" s="303" t="s">
        <v>268</v>
      </c>
      <c r="C22" s="299" t="s">
        <v>269</v>
      </c>
      <c r="D22" s="302"/>
      <c r="E22" s="304">
        <v>2.2181345335277269E-2</v>
      </c>
      <c r="F22" s="304">
        <v>2.2181345335277269E-2</v>
      </c>
      <c r="G22" s="304">
        <v>2.2181345335277269E-2</v>
      </c>
      <c r="H22" s="304">
        <v>2.2181345335277269E-2</v>
      </c>
      <c r="I22" s="304">
        <v>2.2181345335277269E-2</v>
      </c>
    </row>
    <row r="23" spans="1:9">
      <c r="A23" s="300" t="s">
        <v>149</v>
      </c>
      <c r="B23" s="303" t="s">
        <v>270</v>
      </c>
      <c r="C23" s="299" t="s">
        <v>271</v>
      </c>
      <c r="D23" s="302"/>
      <c r="E23" s="304">
        <v>2.2181345335277269E-2</v>
      </c>
      <c r="F23" s="304">
        <v>2.2181345335277269E-2</v>
      </c>
      <c r="G23" s="304">
        <v>2.2181345335277269E-2</v>
      </c>
      <c r="H23" s="304">
        <v>2.2181345335277269E-2</v>
      </c>
      <c r="I23" s="304">
        <v>2.2181345335277269E-2</v>
      </c>
    </row>
    <row r="24" spans="1:9">
      <c r="A24" s="300" t="s">
        <v>149</v>
      </c>
      <c r="B24" s="303" t="s">
        <v>272</v>
      </c>
      <c r="C24" s="299" t="s">
        <v>273</v>
      </c>
      <c r="D24" s="302"/>
      <c r="E24" s="304">
        <v>2.2181345335277269E-2</v>
      </c>
      <c r="F24" s="304">
        <v>2.2181345335277269E-2</v>
      </c>
      <c r="G24" s="304">
        <v>2.2181345335277269E-2</v>
      </c>
      <c r="H24" s="304">
        <v>2.2181345335277269E-2</v>
      </c>
      <c r="I24" s="304">
        <v>2.2181345335277269E-2</v>
      </c>
    </row>
    <row r="25" spans="1:9">
      <c r="A25" s="300" t="s">
        <v>149</v>
      </c>
      <c r="B25" s="303" t="s">
        <v>274</v>
      </c>
      <c r="C25" s="299" t="s">
        <v>275</v>
      </c>
      <c r="D25" s="302"/>
      <c r="E25" s="304">
        <v>2.2181345335277269E-2</v>
      </c>
      <c r="F25" s="304">
        <v>2.2181345335277269E-2</v>
      </c>
      <c r="G25" s="304">
        <v>2.2181345335277269E-2</v>
      </c>
      <c r="H25" s="304">
        <v>2.2181345335277269E-2</v>
      </c>
      <c r="I25" s="304">
        <v>2.2181345335277269E-2</v>
      </c>
    </row>
    <row r="27" spans="1:9">
      <c r="A27" s="300" t="s">
        <v>151</v>
      </c>
      <c r="B27" s="303" t="s">
        <v>266</v>
      </c>
      <c r="C27" s="299" t="s">
        <v>267</v>
      </c>
      <c r="D27" s="302"/>
      <c r="E27" s="304">
        <v>1.920357193840716E-2</v>
      </c>
      <c r="F27" s="304">
        <v>1.920357193840716E-2</v>
      </c>
      <c r="G27" s="304">
        <v>1.920357193840716E-2</v>
      </c>
      <c r="H27" s="304">
        <v>1.920357193840716E-2</v>
      </c>
      <c r="I27" s="304">
        <v>1.920357193840716E-2</v>
      </c>
    </row>
    <row r="28" spans="1:9">
      <c r="A28" s="300" t="s">
        <v>151</v>
      </c>
      <c r="B28" s="303" t="s">
        <v>268</v>
      </c>
      <c r="C28" s="299" t="s">
        <v>269</v>
      </c>
      <c r="D28" s="302"/>
      <c r="E28" s="304">
        <v>1.920357193840716E-2</v>
      </c>
      <c r="F28" s="304">
        <v>1.920357193840716E-2</v>
      </c>
      <c r="G28" s="304">
        <v>1.920357193840716E-2</v>
      </c>
      <c r="H28" s="304">
        <v>1.920357193840716E-2</v>
      </c>
      <c r="I28" s="304">
        <v>1.920357193840716E-2</v>
      </c>
    </row>
    <row r="29" spans="1:9">
      <c r="A29" s="300" t="s">
        <v>151</v>
      </c>
      <c r="B29" s="303" t="s">
        <v>270</v>
      </c>
      <c r="C29" s="299" t="s">
        <v>271</v>
      </c>
      <c r="D29" s="302"/>
      <c r="E29" s="304">
        <v>1.920357193840716E-2</v>
      </c>
      <c r="F29" s="304">
        <v>1.920357193840716E-2</v>
      </c>
      <c r="G29" s="304">
        <v>1.920357193840716E-2</v>
      </c>
      <c r="H29" s="304">
        <v>1.920357193840716E-2</v>
      </c>
      <c r="I29" s="304">
        <v>1.920357193840716E-2</v>
      </c>
    </row>
    <row r="30" spans="1:9">
      <c r="A30" s="300" t="s">
        <v>151</v>
      </c>
      <c r="B30" s="303" t="s">
        <v>272</v>
      </c>
      <c r="C30" s="299" t="s">
        <v>273</v>
      </c>
      <c r="D30" s="302"/>
      <c r="E30" s="304">
        <v>1.920357193840716E-2</v>
      </c>
      <c r="F30" s="304">
        <v>1.920357193840716E-2</v>
      </c>
      <c r="G30" s="304">
        <v>1.920357193840716E-2</v>
      </c>
      <c r="H30" s="304">
        <v>1.920357193840716E-2</v>
      </c>
      <c r="I30" s="304">
        <v>1.920357193840716E-2</v>
      </c>
    </row>
    <row r="31" spans="1:9">
      <c r="A31" s="300" t="s">
        <v>151</v>
      </c>
      <c r="B31" s="303" t="s">
        <v>274</v>
      </c>
      <c r="C31" s="299" t="s">
        <v>275</v>
      </c>
      <c r="D31" s="302"/>
      <c r="E31" s="304">
        <v>1.920357193840716E-2</v>
      </c>
      <c r="F31" s="304">
        <v>1.920357193840716E-2</v>
      </c>
      <c r="G31" s="304">
        <v>1.920357193840716E-2</v>
      </c>
      <c r="H31" s="304">
        <v>1.920357193840716E-2</v>
      </c>
      <c r="I31" s="304">
        <v>1.920357193840716E-2</v>
      </c>
    </row>
    <row r="33" spans="1:9">
      <c r="A33" s="300" t="s">
        <v>155</v>
      </c>
      <c r="B33" s="303" t="s">
        <v>266</v>
      </c>
      <c r="C33" s="299" t="s">
        <v>267</v>
      </c>
      <c r="D33" s="302"/>
      <c r="E33" s="304">
        <v>1.920357193840716E-2</v>
      </c>
      <c r="F33" s="304">
        <v>1.920357193840716E-2</v>
      </c>
      <c r="G33" s="304">
        <v>1.920357193840716E-2</v>
      </c>
      <c r="H33" s="304">
        <v>1.920357193840716E-2</v>
      </c>
      <c r="I33" s="304">
        <v>1.920357193840716E-2</v>
      </c>
    </row>
    <row r="34" spans="1:9">
      <c r="A34" s="300" t="s">
        <v>155</v>
      </c>
      <c r="B34" s="303" t="s">
        <v>268</v>
      </c>
      <c r="C34" s="299" t="s">
        <v>269</v>
      </c>
      <c r="D34" s="302"/>
      <c r="E34" s="304">
        <v>1.920357193840716E-2</v>
      </c>
      <c r="F34" s="304">
        <v>1.920357193840716E-2</v>
      </c>
      <c r="G34" s="304">
        <v>1.920357193840716E-2</v>
      </c>
      <c r="H34" s="304">
        <v>1.920357193840716E-2</v>
      </c>
      <c r="I34" s="304">
        <v>1.920357193840716E-2</v>
      </c>
    </row>
    <row r="35" spans="1:9">
      <c r="A35" s="300" t="s">
        <v>155</v>
      </c>
      <c r="B35" s="303" t="s">
        <v>270</v>
      </c>
      <c r="C35" s="299" t="s">
        <v>271</v>
      </c>
      <c r="D35" s="302"/>
      <c r="E35" s="304">
        <v>1.920357193840716E-2</v>
      </c>
      <c r="F35" s="304">
        <v>1.920357193840716E-2</v>
      </c>
      <c r="G35" s="304">
        <v>1.920357193840716E-2</v>
      </c>
      <c r="H35" s="304">
        <v>1.920357193840716E-2</v>
      </c>
      <c r="I35" s="304">
        <v>1.920357193840716E-2</v>
      </c>
    </row>
    <row r="36" spans="1:9">
      <c r="A36" s="300" t="s">
        <v>155</v>
      </c>
      <c r="B36" s="303" t="s">
        <v>272</v>
      </c>
      <c r="C36" s="299" t="s">
        <v>273</v>
      </c>
      <c r="D36" s="302"/>
      <c r="E36" s="304">
        <v>1.920357193840716E-2</v>
      </c>
      <c r="F36" s="304">
        <v>1.920357193840716E-2</v>
      </c>
      <c r="G36" s="304">
        <v>1.920357193840716E-2</v>
      </c>
      <c r="H36" s="304">
        <v>1.920357193840716E-2</v>
      </c>
      <c r="I36" s="304">
        <v>1.920357193840716E-2</v>
      </c>
    </row>
    <row r="37" spans="1:9">
      <c r="A37" s="300" t="s">
        <v>155</v>
      </c>
      <c r="B37" s="303" t="s">
        <v>274</v>
      </c>
      <c r="C37" s="299" t="s">
        <v>275</v>
      </c>
      <c r="D37" s="302"/>
      <c r="E37" s="304">
        <v>1.920357193840716E-2</v>
      </c>
      <c r="F37" s="304">
        <v>1.920357193840716E-2</v>
      </c>
      <c r="G37" s="304">
        <v>1.920357193840716E-2</v>
      </c>
      <c r="H37" s="304">
        <v>1.920357193840716E-2</v>
      </c>
      <c r="I37" s="304">
        <v>1.920357193840716E-2</v>
      </c>
    </row>
    <row r="39" spans="1:9">
      <c r="A39" s="300" t="s">
        <v>153</v>
      </c>
      <c r="B39" s="303" t="s">
        <v>266</v>
      </c>
      <c r="C39" s="299" t="s">
        <v>267</v>
      </c>
      <c r="D39" s="302"/>
      <c r="E39" s="304">
        <v>1.920357193840716E-2</v>
      </c>
      <c r="F39" s="304">
        <v>1.920357193840716E-2</v>
      </c>
      <c r="G39" s="304">
        <v>1.920357193840716E-2</v>
      </c>
      <c r="H39" s="304">
        <v>1.920357193840716E-2</v>
      </c>
      <c r="I39" s="304">
        <v>1.920357193840716E-2</v>
      </c>
    </row>
    <row r="40" spans="1:9">
      <c r="A40" s="300" t="s">
        <v>153</v>
      </c>
      <c r="B40" s="303" t="s">
        <v>268</v>
      </c>
      <c r="C40" s="299" t="s">
        <v>269</v>
      </c>
      <c r="D40" s="302"/>
      <c r="E40" s="304">
        <v>1.920357193840716E-2</v>
      </c>
      <c r="F40" s="304">
        <v>1.920357193840716E-2</v>
      </c>
      <c r="G40" s="304">
        <v>1.920357193840716E-2</v>
      </c>
      <c r="H40" s="304">
        <v>1.920357193840716E-2</v>
      </c>
      <c r="I40" s="304">
        <v>1.920357193840716E-2</v>
      </c>
    </row>
    <row r="41" spans="1:9">
      <c r="A41" s="300" t="s">
        <v>153</v>
      </c>
      <c r="B41" s="303" t="s">
        <v>270</v>
      </c>
      <c r="C41" s="299" t="s">
        <v>271</v>
      </c>
      <c r="D41" s="302"/>
      <c r="E41" s="304">
        <v>1.920357193840716E-2</v>
      </c>
      <c r="F41" s="304">
        <v>1.920357193840716E-2</v>
      </c>
      <c r="G41" s="304">
        <v>1.920357193840716E-2</v>
      </c>
      <c r="H41" s="304">
        <v>1.920357193840716E-2</v>
      </c>
      <c r="I41" s="304">
        <v>1.920357193840716E-2</v>
      </c>
    </row>
    <row r="42" spans="1:9">
      <c r="A42" s="300" t="s">
        <v>153</v>
      </c>
      <c r="B42" s="303" t="s">
        <v>272</v>
      </c>
      <c r="C42" s="299" t="s">
        <v>273</v>
      </c>
      <c r="D42" s="302"/>
      <c r="E42" s="304">
        <v>1.920357193840716E-2</v>
      </c>
      <c r="F42" s="304">
        <v>1.920357193840716E-2</v>
      </c>
      <c r="G42" s="304">
        <v>1.920357193840716E-2</v>
      </c>
      <c r="H42" s="304">
        <v>1.920357193840716E-2</v>
      </c>
      <c r="I42" s="304">
        <v>1.920357193840716E-2</v>
      </c>
    </row>
    <row r="43" spans="1:9">
      <c r="A43" s="300" t="s">
        <v>153</v>
      </c>
      <c r="B43" s="303" t="s">
        <v>274</v>
      </c>
      <c r="C43" s="299" t="s">
        <v>275</v>
      </c>
      <c r="D43" s="302"/>
      <c r="E43" s="304">
        <v>1.920357193840716E-2</v>
      </c>
      <c r="F43" s="304">
        <v>1.920357193840716E-2</v>
      </c>
      <c r="G43" s="304">
        <v>1.920357193840716E-2</v>
      </c>
      <c r="H43" s="304">
        <v>1.920357193840716E-2</v>
      </c>
      <c r="I43" s="304">
        <v>1.920357193840716E-2</v>
      </c>
    </row>
    <row r="45" spans="1:9">
      <c r="A45" s="300" t="s">
        <v>157</v>
      </c>
      <c r="B45" s="303" t="s">
        <v>266</v>
      </c>
      <c r="C45" s="299" t="s">
        <v>267</v>
      </c>
      <c r="D45" s="302"/>
      <c r="E45" s="304">
        <v>1.920357193840716E-2</v>
      </c>
      <c r="F45" s="304">
        <v>1.920357193840716E-2</v>
      </c>
      <c r="G45" s="304">
        <v>1.920357193840716E-2</v>
      </c>
      <c r="H45" s="304">
        <v>1.920357193840716E-2</v>
      </c>
      <c r="I45" s="304">
        <v>1.920357193840716E-2</v>
      </c>
    </row>
    <row r="46" spans="1:9">
      <c r="A46" s="300" t="s">
        <v>157</v>
      </c>
      <c r="B46" s="303" t="s">
        <v>268</v>
      </c>
      <c r="C46" s="299" t="s">
        <v>269</v>
      </c>
      <c r="D46" s="302"/>
      <c r="E46" s="304">
        <v>1.920357193840716E-2</v>
      </c>
      <c r="F46" s="304">
        <v>1.920357193840716E-2</v>
      </c>
      <c r="G46" s="304">
        <v>1.920357193840716E-2</v>
      </c>
      <c r="H46" s="304">
        <v>1.920357193840716E-2</v>
      </c>
      <c r="I46" s="304">
        <v>1.920357193840716E-2</v>
      </c>
    </row>
    <row r="47" spans="1:9">
      <c r="A47" s="300" t="s">
        <v>157</v>
      </c>
      <c r="B47" s="303" t="s">
        <v>270</v>
      </c>
      <c r="C47" s="299" t="s">
        <v>271</v>
      </c>
      <c r="D47" s="302"/>
      <c r="E47" s="304">
        <v>1.920357193840716E-2</v>
      </c>
      <c r="F47" s="304">
        <v>1.920357193840716E-2</v>
      </c>
      <c r="G47" s="304">
        <v>1.920357193840716E-2</v>
      </c>
      <c r="H47" s="304">
        <v>1.920357193840716E-2</v>
      </c>
      <c r="I47" s="304">
        <v>1.920357193840716E-2</v>
      </c>
    </row>
    <row r="48" spans="1:9">
      <c r="A48" s="300" t="s">
        <v>157</v>
      </c>
      <c r="B48" s="303" t="s">
        <v>272</v>
      </c>
      <c r="C48" s="299" t="s">
        <v>273</v>
      </c>
      <c r="D48" s="302"/>
      <c r="E48" s="304">
        <v>1.920357193840716E-2</v>
      </c>
      <c r="F48" s="304">
        <v>1.920357193840716E-2</v>
      </c>
      <c r="G48" s="304">
        <v>1.920357193840716E-2</v>
      </c>
      <c r="H48" s="304">
        <v>1.920357193840716E-2</v>
      </c>
      <c r="I48" s="304">
        <v>1.920357193840716E-2</v>
      </c>
    </row>
    <row r="49" spans="1:9">
      <c r="A49" s="300" t="s">
        <v>157</v>
      </c>
      <c r="B49" s="303" t="s">
        <v>274</v>
      </c>
      <c r="C49" s="299" t="s">
        <v>275</v>
      </c>
      <c r="D49" s="302"/>
      <c r="E49" s="304">
        <v>1.920357193840716E-2</v>
      </c>
      <c r="F49" s="304">
        <v>1.920357193840716E-2</v>
      </c>
      <c r="G49" s="304">
        <v>1.920357193840716E-2</v>
      </c>
      <c r="H49" s="304">
        <v>1.920357193840716E-2</v>
      </c>
      <c r="I49" s="304">
        <v>1.920357193840716E-2</v>
      </c>
    </row>
    <row r="51" spans="1:9">
      <c r="A51" s="300" t="s">
        <v>159</v>
      </c>
      <c r="B51" s="303" t="s">
        <v>266</v>
      </c>
      <c r="C51" s="299" t="s">
        <v>267</v>
      </c>
      <c r="D51" s="302"/>
      <c r="E51" s="304">
        <v>1.920357193840716E-2</v>
      </c>
      <c r="F51" s="304">
        <v>1.920357193840716E-2</v>
      </c>
      <c r="G51" s="304">
        <v>1.920357193840716E-2</v>
      </c>
      <c r="H51" s="304">
        <v>1.920357193840716E-2</v>
      </c>
      <c r="I51" s="304">
        <v>1.920357193840716E-2</v>
      </c>
    </row>
    <row r="52" spans="1:9">
      <c r="A52" s="300" t="s">
        <v>159</v>
      </c>
      <c r="B52" s="303" t="s">
        <v>268</v>
      </c>
      <c r="C52" s="299" t="s">
        <v>269</v>
      </c>
      <c r="D52" s="302"/>
      <c r="E52" s="304">
        <v>1.920357193840716E-2</v>
      </c>
      <c r="F52" s="304">
        <v>1.920357193840716E-2</v>
      </c>
      <c r="G52" s="304">
        <v>1.920357193840716E-2</v>
      </c>
      <c r="H52" s="304">
        <v>1.920357193840716E-2</v>
      </c>
      <c r="I52" s="304">
        <v>1.920357193840716E-2</v>
      </c>
    </row>
    <row r="53" spans="1:9">
      <c r="A53" s="300" t="s">
        <v>159</v>
      </c>
      <c r="B53" s="303" t="s">
        <v>270</v>
      </c>
      <c r="C53" s="299" t="s">
        <v>271</v>
      </c>
      <c r="D53" s="302"/>
      <c r="E53" s="304">
        <v>1.920357193840716E-2</v>
      </c>
      <c r="F53" s="304">
        <v>1.920357193840716E-2</v>
      </c>
      <c r="G53" s="304">
        <v>1.920357193840716E-2</v>
      </c>
      <c r="H53" s="304">
        <v>1.920357193840716E-2</v>
      </c>
      <c r="I53" s="304">
        <v>1.920357193840716E-2</v>
      </c>
    </row>
    <row r="54" spans="1:9">
      <c r="A54" s="300" t="s">
        <v>159</v>
      </c>
      <c r="B54" s="303" t="s">
        <v>272</v>
      </c>
      <c r="C54" s="299" t="s">
        <v>273</v>
      </c>
      <c r="D54" s="302"/>
      <c r="E54" s="304">
        <v>1.920357193840716E-2</v>
      </c>
      <c r="F54" s="304">
        <v>1.920357193840716E-2</v>
      </c>
      <c r="G54" s="304">
        <v>1.920357193840716E-2</v>
      </c>
      <c r="H54" s="304">
        <v>1.920357193840716E-2</v>
      </c>
      <c r="I54" s="304">
        <v>1.920357193840716E-2</v>
      </c>
    </row>
    <row r="55" spans="1:9">
      <c r="A55" s="300" t="s">
        <v>159</v>
      </c>
      <c r="B55" s="303" t="s">
        <v>274</v>
      </c>
      <c r="C55" s="299" t="s">
        <v>275</v>
      </c>
      <c r="D55" s="302"/>
      <c r="E55" s="304">
        <v>1.920357193840716E-2</v>
      </c>
      <c r="F55" s="304">
        <v>1.920357193840716E-2</v>
      </c>
      <c r="G55" s="304">
        <v>1.920357193840716E-2</v>
      </c>
      <c r="H55" s="304">
        <v>1.920357193840716E-2</v>
      </c>
      <c r="I55" s="304">
        <v>1.920357193840716E-2</v>
      </c>
    </row>
    <row r="57" spans="1:9">
      <c r="A57" s="300" t="s">
        <v>161</v>
      </c>
      <c r="B57" s="303" t="s">
        <v>266</v>
      </c>
      <c r="C57" s="299" t="s">
        <v>267</v>
      </c>
      <c r="D57" s="302"/>
      <c r="E57" s="304">
        <v>1.920357193840716E-2</v>
      </c>
      <c r="F57" s="304">
        <v>1.920357193840716E-2</v>
      </c>
      <c r="G57" s="304">
        <v>1.920357193840716E-2</v>
      </c>
      <c r="H57" s="304">
        <v>1.920357193840716E-2</v>
      </c>
      <c r="I57" s="304">
        <v>1.920357193840716E-2</v>
      </c>
    </row>
    <row r="58" spans="1:9">
      <c r="A58" s="300" t="s">
        <v>161</v>
      </c>
      <c r="B58" s="303" t="s">
        <v>268</v>
      </c>
      <c r="C58" s="299" t="s">
        <v>269</v>
      </c>
      <c r="D58" s="302"/>
      <c r="E58" s="304">
        <v>1.920357193840716E-2</v>
      </c>
      <c r="F58" s="304">
        <v>1.920357193840716E-2</v>
      </c>
      <c r="G58" s="304">
        <v>1.920357193840716E-2</v>
      </c>
      <c r="H58" s="304">
        <v>1.920357193840716E-2</v>
      </c>
      <c r="I58" s="304">
        <v>1.920357193840716E-2</v>
      </c>
    </row>
    <row r="59" spans="1:9">
      <c r="A59" s="300" t="s">
        <v>161</v>
      </c>
      <c r="B59" s="303" t="s">
        <v>270</v>
      </c>
      <c r="C59" s="299" t="s">
        <v>271</v>
      </c>
      <c r="D59" s="302"/>
      <c r="E59" s="304">
        <v>1.920357193840716E-2</v>
      </c>
      <c r="F59" s="304">
        <v>1.920357193840716E-2</v>
      </c>
      <c r="G59" s="304">
        <v>1.920357193840716E-2</v>
      </c>
      <c r="H59" s="304">
        <v>1.920357193840716E-2</v>
      </c>
      <c r="I59" s="304">
        <v>1.920357193840716E-2</v>
      </c>
    </row>
    <row r="60" spans="1:9">
      <c r="A60" s="300" t="s">
        <v>161</v>
      </c>
      <c r="B60" s="303" t="s">
        <v>272</v>
      </c>
      <c r="C60" s="299" t="s">
        <v>273</v>
      </c>
      <c r="D60" s="302"/>
      <c r="E60" s="304">
        <v>1.920357193840716E-2</v>
      </c>
      <c r="F60" s="304">
        <v>1.920357193840716E-2</v>
      </c>
      <c r="G60" s="304">
        <v>1.920357193840716E-2</v>
      </c>
      <c r="H60" s="304">
        <v>1.920357193840716E-2</v>
      </c>
      <c r="I60" s="304">
        <v>1.920357193840716E-2</v>
      </c>
    </row>
    <row r="61" spans="1:9">
      <c r="A61" s="300" t="s">
        <v>161</v>
      </c>
      <c r="B61" s="303" t="s">
        <v>274</v>
      </c>
      <c r="C61" s="299" t="s">
        <v>275</v>
      </c>
      <c r="D61" s="302"/>
      <c r="E61" s="304">
        <v>1.920357193840716E-2</v>
      </c>
      <c r="F61" s="304">
        <v>1.920357193840716E-2</v>
      </c>
      <c r="G61" s="304">
        <v>1.920357193840716E-2</v>
      </c>
      <c r="H61" s="304">
        <v>1.920357193840716E-2</v>
      </c>
      <c r="I61" s="304">
        <v>1.920357193840716E-2</v>
      </c>
    </row>
    <row r="63" spans="1:9">
      <c r="A63" s="300" t="s">
        <v>163</v>
      </c>
      <c r="B63" s="303" t="s">
        <v>266</v>
      </c>
      <c r="C63" s="299" t="s">
        <v>267</v>
      </c>
      <c r="D63" s="302"/>
      <c r="E63" s="304">
        <v>2.2181345335277269E-2</v>
      </c>
      <c r="F63" s="304">
        <v>2.2181345335277269E-2</v>
      </c>
      <c r="G63" s="304">
        <v>2.2181345335277269E-2</v>
      </c>
      <c r="H63" s="304">
        <v>2.2181345335277269E-2</v>
      </c>
      <c r="I63" s="304">
        <v>2.2181345335277269E-2</v>
      </c>
    </row>
    <row r="64" spans="1:9">
      <c r="A64" s="300" t="s">
        <v>163</v>
      </c>
      <c r="B64" s="303" t="s">
        <v>268</v>
      </c>
      <c r="C64" s="299" t="s">
        <v>269</v>
      </c>
      <c r="D64" s="302"/>
      <c r="E64" s="304">
        <v>2.2181345335277269E-2</v>
      </c>
      <c r="F64" s="304">
        <v>2.2181345335277269E-2</v>
      </c>
      <c r="G64" s="304">
        <v>2.2181345335277269E-2</v>
      </c>
      <c r="H64" s="304">
        <v>2.2181345335277269E-2</v>
      </c>
      <c r="I64" s="304">
        <v>2.2181345335277269E-2</v>
      </c>
    </row>
    <row r="65" spans="1:9">
      <c r="A65" s="300" t="s">
        <v>163</v>
      </c>
      <c r="B65" s="303" t="s">
        <v>270</v>
      </c>
      <c r="C65" s="299" t="s">
        <v>271</v>
      </c>
      <c r="D65" s="302"/>
      <c r="E65" s="304">
        <v>2.2181345335277269E-2</v>
      </c>
      <c r="F65" s="304">
        <v>2.2181345335277269E-2</v>
      </c>
      <c r="G65" s="304">
        <v>2.2181345335277269E-2</v>
      </c>
      <c r="H65" s="304">
        <v>2.2181345335277269E-2</v>
      </c>
      <c r="I65" s="304">
        <v>2.2181345335277269E-2</v>
      </c>
    </row>
    <row r="66" spans="1:9">
      <c r="A66" s="300" t="s">
        <v>163</v>
      </c>
      <c r="B66" s="303" t="s">
        <v>272</v>
      </c>
      <c r="C66" s="299" t="s">
        <v>273</v>
      </c>
      <c r="D66" s="302"/>
      <c r="E66" s="304">
        <v>2.2181345335277269E-2</v>
      </c>
      <c r="F66" s="304">
        <v>2.2181345335277269E-2</v>
      </c>
      <c r="G66" s="304">
        <v>2.2181345335277269E-2</v>
      </c>
      <c r="H66" s="304">
        <v>2.2181345335277269E-2</v>
      </c>
      <c r="I66" s="304">
        <v>2.2181345335277269E-2</v>
      </c>
    </row>
    <row r="67" spans="1:9">
      <c r="A67" s="300" t="s">
        <v>163</v>
      </c>
      <c r="B67" s="303" t="s">
        <v>274</v>
      </c>
      <c r="C67" s="299" t="s">
        <v>275</v>
      </c>
      <c r="D67" s="302"/>
      <c r="E67" s="304">
        <v>2.2181345335277269E-2</v>
      </c>
      <c r="F67" s="304">
        <v>2.2181345335277269E-2</v>
      </c>
      <c r="G67" s="304">
        <v>2.2181345335277269E-2</v>
      </c>
      <c r="H67" s="304">
        <v>2.2181345335277269E-2</v>
      </c>
      <c r="I67" s="304">
        <v>2.2181345335277269E-2</v>
      </c>
    </row>
    <row r="69" spans="1:9">
      <c r="A69" s="300" t="s">
        <v>165</v>
      </c>
      <c r="B69" s="303" t="s">
        <v>266</v>
      </c>
      <c r="C69" s="299" t="s">
        <v>267</v>
      </c>
      <c r="D69" s="302"/>
      <c r="E69" s="304">
        <v>1.920357193840716E-2</v>
      </c>
      <c r="F69" s="304">
        <v>1.920357193840716E-2</v>
      </c>
      <c r="G69" s="304">
        <v>1.920357193840716E-2</v>
      </c>
      <c r="H69" s="304">
        <v>1.920357193840716E-2</v>
      </c>
      <c r="I69" s="304">
        <v>1.920357193840716E-2</v>
      </c>
    </row>
    <row r="70" spans="1:9">
      <c r="A70" s="300" t="s">
        <v>165</v>
      </c>
      <c r="B70" s="303" t="s">
        <v>268</v>
      </c>
      <c r="C70" s="299" t="s">
        <v>269</v>
      </c>
      <c r="D70" s="302"/>
      <c r="E70" s="304">
        <v>1.920357193840716E-2</v>
      </c>
      <c r="F70" s="304">
        <v>1.920357193840716E-2</v>
      </c>
      <c r="G70" s="304">
        <v>1.920357193840716E-2</v>
      </c>
      <c r="H70" s="304">
        <v>1.920357193840716E-2</v>
      </c>
      <c r="I70" s="304">
        <v>1.920357193840716E-2</v>
      </c>
    </row>
    <row r="71" spans="1:9">
      <c r="A71" s="300" t="s">
        <v>165</v>
      </c>
      <c r="B71" s="303" t="s">
        <v>270</v>
      </c>
      <c r="C71" s="299" t="s">
        <v>271</v>
      </c>
      <c r="D71" s="302"/>
      <c r="E71" s="304">
        <v>1.920357193840716E-2</v>
      </c>
      <c r="F71" s="304">
        <v>1.920357193840716E-2</v>
      </c>
      <c r="G71" s="304">
        <v>1.920357193840716E-2</v>
      </c>
      <c r="H71" s="304">
        <v>1.920357193840716E-2</v>
      </c>
      <c r="I71" s="304">
        <v>1.920357193840716E-2</v>
      </c>
    </row>
    <row r="72" spans="1:9">
      <c r="A72" s="300" t="s">
        <v>165</v>
      </c>
      <c r="B72" s="303" t="s">
        <v>272</v>
      </c>
      <c r="C72" s="299" t="s">
        <v>273</v>
      </c>
      <c r="D72" s="302"/>
      <c r="E72" s="304">
        <v>1.920357193840716E-2</v>
      </c>
      <c r="F72" s="304">
        <v>1.920357193840716E-2</v>
      </c>
      <c r="G72" s="304">
        <v>1.920357193840716E-2</v>
      </c>
      <c r="H72" s="304">
        <v>1.920357193840716E-2</v>
      </c>
      <c r="I72" s="304">
        <v>1.920357193840716E-2</v>
      </c>
    </row>
    <row r="73" spans="1:9">
      <c r="A73" s="300" t="s">
        <v>165</v>
      </c>
      <c r="B73" s="303" t="s">
        <v>274</v>
      </c>
      <c r="C73" s="299" t="s">
        <v>275</v>
      </c>
      <c r="D73" s="302"/>
      <c r="E73" s="304">
        <v>1.920357193840716E-2</v>
      </c>
      <c r="F73" s="304">
        <v>1.920357193840716E-2</v>
      </c>
      <c r="G73" s="304">
        <v>1.920357193840716E-2</v>
      </c>
      <c r="H73" s="304">
        <v>1.920357193840716E-2</v>
      </c>
      <c r="I73" s="304">
        <v>1.920357193840716E-2</v>
      </c>
    </row>
    <row r="75" spans="1:9">
      <c r="A75" s="300" t="s">
        <v>167</v>
      </c>
      <c r="B75" s="303" t="s">
        <v>266</v>
      </c>
      <c r="C75" s="299" t="s">
        <v>267</v>
      </c>
      <c r="D75" s="302"/>
      <c r="E75" s="304">
        <v>2.3910289941690976E-2</v>
      </c>
      <c r="F75" s="304">
        <v>2.3910289941690976E-2</v>
      </c>
      <c r="G75" s="304">
        <v>2.3910289941690976E-2</v>
      </c>
      <c r="H75" s="304">
        <v>2.3910289941690976E-2</v>
      </c>
      <c r="I75" s="304">
        <v>2.3910289941690976E-2</v>
      </c>
    </row>
    <row r="76" spans="1:9">
      <c r="A76" s="300" t="s">
        <v>167</v>
      </c>
      <c r="B76" s="303" t="s">
        <v>268</v>
      </c>
      <c r="C76" s="299" t="s">
        <v>269</v>
      </c>
      <c r="D76" s="302"/>
      <c r="E76" s="304">
        <v>2.3910289941690976E-2</v>
      </c>
      <c r="F76" s="304">
        <v>2.3910289941690976E-2</v>
      </c>
      <c r="G76" s="304">
        <v>2.3910289941690976E-2</v>
      </c>
      <c r="H76" s="304">
        <v>2.3910289941690976E-2</v>
      </c>
      <c r="I76" s="304">
        <v>2.3910289941690976E-2</v>
      </c>
    </row>
    <row r="77" spans="1:9">
      <c r="A77" s="300" t="s">
        <v>167</v>
      </c>
      <c r="B77" s="303" t="s">
        <v>270</v>
      </c>
      <c r="C77" s="299" t="s">
        <v>271</v>
      </c>
      <c r="D77" s="302"/>
      <c r="E77" s="304">
        <v>2.3910289941690976E-2</v>
      </c>
      <c r="F77" s="304">
        <v>2.3910289941690976E-2</v>
      </c>
      <c r="G77" s="304">
        <v>2.3910289941690976E-2</v>
      </c>
      <c r="H77" s="304">
        <v>2.3910289941690976E-2</v>
      </c>
      <c r="I77" s="304">
        <v>2.3910289941690976E-2</v>
      </c>
    </row>
    <row r="78" spans="1:9">
      <c r="A78" s="300" t="s">
        <v>167</v>
      </c>
      <c r="B78" s="303" t="s">
        <v>272</v>
      </c>
      <c r="C78" s="299" t="s">
        <v>273</v>
      </c>
      <c r="D78" s="302"/>
      <c r="E78" s="304">
        <v>2.3910289941690976E-2</v>
      </c>
      <c r="F78" s="304">
        <v>2.3910289941690976E-2</v>
      </c>
      <c r="G78" s="304">
        <v>2.3910289941690976E-2</v>
      </c>
      <c r="H78" s="304">
        <v>2.3910289941690976E-2</v>
      </c>
      <c r="I78" s="304">
        <v>2.3910289941690976E-2</v>
      </c>
    </row>
    <row r="79" spans="1:9">
      <c r="A79" s="300" t="s">
        <v>167</v>
      </c>
      <c r="B79" s="303" t="s">
        <v>274</v>
      </c>
      <c r="C79" s="299" t="s">
        <v>275</v>
      </c>
      <c r="D79" s="302"/>
      <c r="E79" s="304">
        <v>2.3910289941690976E-2</v>
      </c>
      <c r="F79" s="304">
        <v>2.3910289941690976E-2</v>
      </c>
      <c r="G79" s="304">
        <v>2.3910289941690976E-2</v>
      </c>
      <c r="H79" s="304">
        <v>2.3910289941690976E-2</v>
      </c>
      <c r="I79" s="304">
        <v>2.3910289941690976E-2</v>
      </c>
    </row>
    <row r="81" spans="1:9">
      <c r="A81" s="300" t="s">
        <v>169</v>
      </c>
      <c r="B81" s="303" t="s">
        <v>266</v>
      </c>
      <c r="C81" s="299" t="s">
        <v>267</v>
      </c>
      <c r="D81" s="302"/>
      <c r="E81" s="304">
        <v>2.1125902035494581E-2</v>
      </c>
      <c r="F81" s="304">
        <v>2.1125902035494581E-2</v>
      </c>
      <c r="G81" s="304">
        <v>2.1125902035494581E-2</v>
      </c>
      <c r="H81" s="304">
        <v>2.1125902035494581E-2</v>
      </c>
      <c r="I81" s="304">
        <v>2.1125902035494581E-2</v>
      </c>
    </row>
    <row r="82" spans="1:9">
      <c r="A82" s="300" t="s">
        <v>169</v>
      </c>
      <c r="B82" s="303" t="s">
        <v>268</v>
      </c>
      <c r="C82" s="299" t="s">
        <v>269</v>
      </c>
      <c r="D82" s="302"/>
      <c r="E82" s="304">
        <v>2.1125902035494581E-2</v>
      </c>
      <c r="F82" s="304">
        <v>2.1125902035494581E-2</v>
      </c>
      <c r="G82" s="304">
        <v>2.1125902035494581E-2</v>
      </c>
      <c r="H82" s="304">
        <v>2.1125902035494581E-2</v>
      </c>
      <c r="I82" s="304">
        <v>2.1125902035494581E-2</v>
      </c>
    </row>
    <row r="83" spans="1:9">
      <c r="A83" s="300" t="s">
        <v>169</v>
      </c>
      <c r="B83" s="303" t="s">
        <v>270</v>
      </c>
      <c r="C83" s="299" t="s">
        <v>271</v>
      </c>
      <c r="D83" s="302"/>
      <c r="E83" s="304">
        <v>1.920357193840716E-2</v>
      </c>
      <c r="F83" s="304">
        <v>1.920357193840716E-2</v>
      </c>
      <c r="G83" s="304">
        <v>1.920357193840716E-2</v>
      </c>
      <c r="H83" s="304">
        <v>1.920357193840716E-2</v>
      </c>
      <c r="I83" s="304">
        <v>1.920357193840716E-2</v>
      </c>
    </row>
    <row r="84" spans="1:9">
      <c r="A84" s="300" t="s">
        <v>169</v>
      </c>
      <c r="B84" s="303" t="s">
        <v>272</v>
      </c>
      <c r="C84" s="299" t="s">
        <v>273</v>
      </c>
      <c r="D84" s="302"/>
      <c r="E84" s="304">
        <v>1.920357193840716E-2</v>
      </c>
      <c r="F84" s="304">
        <v>1.920357193840716E-2</v>
      </c>
      <c r="G84" s="304">
        <v>1.920357193840716E-2</v>
      </c>
      <c r="H84" s="304">
        <v>1.920357193840716E-2</v>
      </c>
      <c r="I84" s="304">
        <v>1.920357193840716E-2</v>
      </c>
    </row>
    <row r="85" spans="1:9">
      <c r="A85" s="300" t="s">
        <v>169</v>
      </c>
      <c r="B85" s="303" t="s">
        <v>274</v>
      </c>
      <c r="C85" s="299" t="s">
        <v>275</v>
      </c>
      <c r="D85" s="302"/>
      <c r="E85" s="304">
        <v>1.920357193840716E-2</v>
      </c>
      <c r="F85" s="304">
        <v>1.920357193840716E-2</v>
      </c>
      <c r="G85" s="304">
        <v>1.920357193840716E-2</v>
      </c>
      <c r="H85" s="304">
        <v>1.920357193840716E-2</v>
      </c>
      <c r="I85" s="304">
        <v>1.920357193840716E-2</v>
      </c>
    </row>
    <row r="87" spans="1:9">
      <c r="A87" s="300" t="s">
        <v>173</v>
      </c>
      <c r="B87" s="303" t="s">
        <v>266</v>
      </c>
      <c r="C87" s="299" t="s">
        <v>267</v>
      </c>
      <c r="D87" s="302"/>
      <c r="E87" s="304">
        <v>1.920357193840716E-2</v>
      </c>
      <c r="F87" s="304">
        <v>1.920357193840716E-2</v>
      </c>
      <c r="G87" s="304">
        <v>1.920357193840716E-2</v>
      </c>
      <c r="H87" s="304">
        <v>1.920357193840716E-2</v>
      </c>
      <c r="I87" s="304">
        <v>1.920357193840716E-2</v>
      </c>
    </row>
    <row r="88" spans="1:9">
      <c r="A88" s="300" t="s">
        <v>173</v>
      </c>
      <c r="B88" s="303" t="s">
        <v>268</v>
      </c>
      <c r="C88" s="299" t="s">
        <v>269</v>
      </c>
      <c r="D88" s="302"/>
      <c r="E88" s="304">
        <v>1.920357193840716E-2</v>
      </c>
      <c r="F88" s="304">
        <v>1.920357193840716E-2</v>
      </c>
      <c r="G88" s="304">
        <v>1.920357193840716E-2</v>
      </c>
      <c r="H88" s="304">
        <v>1.920357193840716E-2</v>
      </c>
      <c r="I88" s="304">
        <v>1.920357193840716E-2</v>
      </c>
    </row>
    <row r="89" spans="1:9">
      <c r="A89" s="300" t="s">
        <v>173</v>
      </c>
      <c r="B89" s="303" t="s">
        <v>270</v>
      </c>
      <c r="C89" s="299" t="s">
        <v>271</v>
      </c>
      <c r="D89" s="302"/>
      <c r="E89" s="304">
        <v>1.920357193840716E-2</v>
      </c>
      <c r="F89" s="304">
        <v>1.920357193840716E-2</v>
      </c>
      <c r="G89" s="304">
        <v>1.920357193840716E-2</v>
      </c>
      <c r="H89" s="304">
        <v>1.920357193840716E-2</v>
      </c>
      <c r="I89" s="304">
        <v>1.920357193840716E-2</v>
      </c>
    </row>
    <row r="90" spans="1:9">
      <c r="A90" s="300" t="s">
        <v>173</v>
      </c>
      <c r="B90" s="303" t="s">
        <v>272</v>
      </c>
      <c r="C90" s="299" t="s">
        <v>273</v>
      </c>
      <c r="D90" s="302"/>
      <c r="E90" s="304">
        <v>1.920357193840716E-2</v>
      </c>
      <c r="F90" s="304">
        <v>1.920357193840716E-2</v>
      </c>
      <c r="G90" s="304">
        <v>1.920357193840716E-2</v>
      </c>
      <c r="H90" s="304">
        <v>1.920357193840716E-2</v>
      </c>
      <c r="I90" s="304">
        <v>1.920357193840716E-2</v>
      </c>
    </row>
    <row r="91" spans="1:9">
      <c r="A91" s="300" t="s">
        <v>173</v>
      </c>
      <c r="B91" s="303" t="s">
        <v>274</v>
      </c>
      <c r="C91" s="299" t="s">
        <v>275</v>
      </c>
      <c r="D91" s="302"/>
      <c r="E91" s="304">
        <v>1.920357193840716E-2</v>
      </c>
      <c r="F91" s="304">
        <v>1.920357193840716E-2</v>
      </c>
      <c r="G91" s="304">
        <v>1.920357193840716E-2</v>
      </c>
      <c r="H91" s="304">
        <v>1.920357193840716E-2</v>
      </c>
      <c r="I91" s="304">
        <v>1.920357193840716E-2</v>
      </c>
    </row>
    <row r="93" spans="1:9">
      <c r="A93" s="300" t="s">
        <v>175</v>
      </c>
      <c r="B93" s="303" t="s">
        <v>266</v>
      </c>
      <c r="C93" s="299" t="s">
        <v>267</v>
      </c>
      <c r="D93" s="302"/>
      <c r="E93" s="304">
        <v>2.1125902035494581E-2</v>
      </c>
      <c r="F93" s="304">
        <v>2.1125902035494581E-2</v>
      </c>
      <c r="G93" s="304">
        <v>2.1125902035494581E-2</v>
      </c>
      <c r="H93" s="304">
        <v>2.1125902035494581E-2</v>
      </c>
      <c r="I93" s="304">
        <v>2.1125902035494581E-2</v>
      </c>
    </row>
    <row r="94" spans="1:9">
      <c r="A94" s="300" t="s">
        <v>175</v>
      </c>
      <c r="B94" s="303" t="s">
        <v>268</v>
      </c>
      <c r="C94" s="299" t="s">
        <v>269</v>
      </c>
      <c r="D94" s="302"/>
      <c r="E94" s="304">
        <v>2.1125902035494581E-2</v>
      </c>
      <c r="F94" s="304">
        <v>2.1125902035494581E-2</v>
      </c>
      <c r="G94" s="304">
        <v>2.1125902035494581E-2</v>
      </c>
      <c r="H94" s="304">
        <v>2.1125902035494581E-2</v>
      </c>
      <c r="I94" s="304">
        <v>2.1125902035494581E-2</v>
      </c>
    </row>
    <row r="95" spans="1:9">
      <c r="A95" s="300" t="s">
        <v>175</v>
      </c>
      <c r="B95" s="303" t="s">
        <v>270</v>
      </c>
      <c r="C95" s="299" t="s">
        <v>271</v>
      </c>
      <c r="D95" s="302"/>
      <c r="E95" s="304">
        <v>1.920357193840716E-2</v>
      </c>
      <c r="F95" s="304">
        <v>1.920357193840716E-2</v>
      </c>
      <c r="G95" s="304">
        <v>1.920357193840716E-2</v>
      </c>
      <c r="H95" s="304">
        <v>1.920357193840716E-2</v>
      </c>
      <c r="I95" s="304">
        <v>1.920357193840716E-2</v>
      </c>
    </row>
    <row r="96" spans="1:9">
      <c r="A96" s="300" t="s">
        <v>175</v>
      </c>
      <c r="B96" s="303" t="s">
        <v>272</v>
      </c>
      <c r="C96" s="299" t="s">
        <v>273</v>
      </c>
      <c r="D96" s="302"/>
      <c r="E96" s="304">
        <v>1.920357193840716E-2</v>
      </c>
      <c r="F96" s="304">
        <v>1.920357193840716E-2</v>
      </c>
      <c r="G96" s="304">
        <v>1.920357193840716E-2</v>
      </c>
      <c r="H96" s="304">
        <v>1.920357193840716E-2</v>
      </c>
      <c r="I96" s="304">
        <v>1.920357193840716E-2</v>
      </c>
    </row>
    <row r="97" spans="1:9">
      <c r="A97" s="300" t="s">
        <v>175</v>
      </c>
      <c r="B97" s="303" t="s">
        <v>274</v>
      </c>
      <c r="C97" s="299" t="s">
        <v>275</v>
      </c>
      <c r="D97" s="302"/>
      <c r="E97" s="304">
        <v>1.920357193840716E-2</v>
      </c>
      <c r="F97" s="304">
        <v>1.920357193840716E-2</v>
      </c>
      <c r="G97" s="304">
        <v>1.920357193840716E-2</v>
      </c>
      <c r="H97" s="304">
        <v>1.920357193840716E-2</v>
      </c>
      <c r="I97" s="304">
        <v>1.920357193840716E-2</v>
      </c>
    </row>
    <row r="99" spans="1:9">
      <c r="A99" s="300" t="s">
        <v>171</v>
      </c>
      <c r="B99" s="303" t="s">
        <v>266</v>
      </c>
      <c r="C99" s="299" t="s">
        <v>267</v>
      </c>
      <c r="D99" s="302"/>
      <c r="E99" s="304">
        <v>1.920357193840716E-2</v>
      </c>
      <c r="F99" s="304">
        <v>1.920357193840716E-2</v>
      </c>
      <c r="G99" s="304">
        <v>1.920357193840716E-2</v>
      </c>
      <c r="H99" s="304">
        <v>1.920357193840716E-2</v>
      </c>
      <c r="I99" s="304">
        <v>1.920357193840716E-2</v>
      </c>
    </row>
    <row r="100" spans="1:9">
      <c r="A100" s="300" t="s">
        <v>171</v>
      </c>
      <c r="B100" s="303" t="s">
        <v>268</v>
      </c>
      <c r="C100" s="299" t="s">
        <v>269</v>
      </c>
      <c r="D100" s="302"/>
      <c r="E100" s="304">
        <v>1.920357193840716E-2</v>
      </c>
      <c r="F100" s="304">
        <v>1.920357193840716E-2</v>
      </c>
      <c r="G100" s="304">
        <v>1.920357193840716E-2</v>
      </c>
      <c r="H100" s="304">
        <v>1.920357193840716E-2</v>
      </c>
      <c r="I100" s="304">
        <v>1.920357193840716E-2</v>
      </c>
    </row>
    <row r="101" spans="1:9">
      <c r="A101" s="300" t="s">
        <v>171</v>
      </c>
      <c r="B101" s="303" t="s">
        <v>270</v>
      </c>
      <c r="C101" s="299" t="s">
        <v>271</v>
      </c>
      <c r="D101" s="302"/>
      <c r="E101" s="304">
        <v>1.920357193840716E-2</v>
      </c>
      <c r="F101" s="304">
        <v>1.920357193840716E-2</v>
      </c>
      <c r="G101" s="304">
        <v>1.920357193840716E-2</v>
      </c>
      <c r="H101" s="304">
        <v>1.920357193840716E-2</v>
      </c>
      <c r="I101" s="304">
        <v>1.920357193840716E-2</v>
      </c>
    </row>
    <row r="102" spans="1:9">
      <c r="A102" s="300" t="s">
        <v>171</v>
      </c>
      <c r="B102" s="303" t="s">
        <v>272</v>
      </c>
      <c r="C102" s="299" t="s">
        <v>273</v>
      </c>
      <c r="D102" s="302"/>
      <c r="E102" s="304">
        <v>1.920357193840716E-2</v>
      </c>
      <c r="F102" s="304">
        <v>1.920357193840716E-2</v>
      </c>
      <c r="G102" s="304">
        <v>1.920357193840716E-2</v>
      </c>
      <c r="H102" s="304">
        <v>1.920357193840716E-2</v>
      </c>
      <c r="I102" s="304">
        <v>1.920357193840716E-2</v>
      </c>
    </row>
    <row r="103" spans="1:9">
      <c r="A103" s="300" t="s">
        <v>171</v>
      </c>
      <c r="B103" s="303" t="s">
        <v>274</v>
      </c>
      <c r="C103" s="299" t="s">
        <v>275</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ED27-8861-47D0-9F68-28099934DBD7}">
  <sheetPr>
    <pageSetUpPr fitToPage="1"/>
  </sheetPr>
  <dimension ref="A1:I103"/>
  <sheetViews>
    <sheetView zoomScale="80" zoomScaleNormal="80" workbookViewId="0"/>
  </sheetViews>
  <sheetFormatPr defaultColWidth="9.140625" defaultRowHeight="14.1"/>
  <cols>
    <col min="1" max="1" width="9.140625" style="299"/>
    <col min="2" max="2" width="55.85546875" style="299" bestFit="1" customWidth="1"/>
    <col min="3" max="3" width="53.140625"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276</v>
      </c>
      <c r="C3" s="299" t="s">
        <v>277</v>
      </c>
      <c r="D3" s="302"/>
      <c r="E3" s="304">
        <v>3.1200592500000068E-2</v>
      </c>
      <c r="F3" s="304">
        <v>3.1200592500000068E-2</v>
      </c>
      <c r="G3" s="304">
        <v>3.1200592500000068E-2</v>
      </c>
      <c r="H3" s="304">
        <v>3.1200592500000068E-2</v>
      </c>
      <c r="I3" s="304">
        <v>3.1200592500000068E-2</v>
      </c>
    </row>
    <row r="4" spans="1:9">
      <c r="A4" s="300" t="s">
        <v>143</v>
      </c>
      <c r="B4" s="303" t="s">
        <v>278</v>
      </c>
      <c r="C4" s="299" t="s">
        <v>279</v>
      </c>
      <c r="D4" s="302"/>
      <c r="E4" s="304">
        <v>3.1200592500000068E-2</v>
      </c>
      <c r="F4" s="304">
        <v>3.1200592500000068E-2</v>
      </c>
      <c r="G4" s="304">
        <v>3.1200592500000068E-2</v>
      </c>
      <c r="H4" s="304">
        <v>3.1200592500000068E-2</v>
      </c>
      <c r="I4" s="304">
        <v>3.1200592500000068E-2</v>
      </c>
    </row>
    <row r="5" spans="1:9">
      <c r="A5" s="300" t="s">
        <v>143</v>
      </c>
      <c r="B5" s="303" t="s">
        <v>280</v>
      </c>
      <c r="C5" s="299" t="s">
        <v>281</v>
      </c>
      <c r="D5" s="302"/>
      <c r="E5" s="304">
        <v>3.1200592500000068E-2</v>
      </c>
      <c r="F5" s="304">
        <v>3.1200592500000068E-2</v>
      </c>
      <c r="G5" s="304">
        <v>3.1200592500000068E-2</v>
      </c>
      <c r="H5" s="304">
        <v>3.1200592500000068E-2</v>
      </c>
      <c r="I5" s="304">
        <v>3.1200592500000068E-2</v>
      </c>
    </row>
    <row r="6" spans="1:9">
      <c r="A6" s="300" t="s">
        <v>143</v>
      </c>
      <c r="B6" s="303" t="s">
        <v>282</v>
      </c>
      <c r="C6" s="299" t="s">
        <v>283</v>
      </c>
      <c r="D6" s="302"/>
      <c r="E6" s="304">
        <v>3.1200592500000068E-2</v>
      </c>
      <c r="F6" s="304">
        <v>3.1200592500000068E-2</v>
      </c>
      <c r="G6" s="304">
        <v>3.1200592500000068E-2</v>
      </c>
      <c r="H6" s="304">
        <v>3.1200592500000068E-2</v>
      </c>
      <c r="I6" s="304">
        <v>3.1200592500000068E-2</v>
      </c>
    </row>
    <row r="7" spans="1:9">
      <c r="A7" s="300" t="s">
        <v>143</v>
      </c>
      <c r="B7" s="303" t="s">
        <v>284</v>
      </c>
      <c r="C7" s="299" t="s">
        <v>285</v>
      </c>
      <c r="D7" s="302"/>
      <c r="E7" s="304">
        <v>3.1200592500000068E-2</v>
      </c>
      <c r="F7" s="304">
        <v>3.1200592500000068E-2</v>
      </c>
      <c r="G7" s="304">
        <v>3.1200592500000068E-2</v>
      </c>
      <c r="H7" s="304">
        <v>3.1200592500000068E-2</v>
      </c>
      <c r="I7" s="304">
        <v>3.1200592500000068E-2</v>
      </c>
    </row>
    <row r="9" spans="1:9">
      <c r="A9" s="300" t="s">
        <v>145</v>
      </c>
      <c r="B9" s="303" t="s">
        <v>276</v>
      </c>
      <c r="C9" s="299" t="s">
        <v>277</v>
      </c>
      <c r="D9" s="302"/>
      <c r="E9" s="304">
        <v>2.9195763820156317E-2</v>
      </c>
      <c r="F9" s="304">
        <v>2.9195763820156317E-2</v>
      </c>
      <c r="G9" s="304">
        <v>2.9195763820156317E-2</v>
      </c>
      <c r="H9" s="304">
        <v>2.9195763820156317E-2</v>
      </c>
      <c r="I9" s="304">
        <v>2.9195763820156317E-2</v>
      </c>
    </row>
    <row r="10" spans="1:9">
      <c r="A10" s="300" t="s">
        <v>145</v>
      </c>
      <c r="B10" s="303" t="s">
        <v>278</v>
      </c>
      <c r="C10" s="299" t="s">
        <v>279</v>
      </c>
      <c r="D10" s="302"/>
      <c r="E10" s="304">
        <v>2.9195763820156317E-2</v>
      </c>
      <c r="F10" s="304">
        <v>2.9195763820156317E-2</v>
      </c>
      <c r="G10" s="304">
        <v>2.9195763820156317E-2</v>
      </c>
      <c r="H10" s="304">
        <v>2.9195763820156317E-2</v>
      </c>
      <c r="I10" s="304">
        <v>2.9195763820156317E-2</v>
      </c>
    </row>
    <row r="11" spans="1:9">
      <c r="A11" s="300" t="s">
        <v>145</v>
      </c>
      <c r="B11" s="303" t="s">
        <v>280</v>
      </c>
      <c r="C11" s="299" t="s">
        <v>281</v>
      </c>
      <c r="D11" s="302"/>
      <c r="E11" s="304">
        <v>2.9195763820156317E-2</v>
      </c>
      <c r="F11" s="304">
        <v>2.9195763820156317E-2</v>
      </c>
      <c r="G11" s="304">
        <v>2.9195763820156317E-2</v>
      </c>
      <c r="H11" s="304">
        <v>2.9195763820156317E-2</v>
      </c>
      <c r="I11" s="304">
        <v>2.9195763820156317E-2</v>
      </c>
    </row>
    <row r="12" spans="1:9">
      <c r="A12" s="300" t="s">
        <v>145</v>
      </c>
      <c r="B12" s="303" t="s">
        <v>282</v>
      </c>
      <c r="C12" s="299" t="s">
        <v>283</v>
      </c>
      <c r="D12" s="302"/>
      <c r="E12" s="304">
        <v>2.9195763820156317E-2</v>
      </c>
      <c r="F12" s="304">
        <v>2.9195763820156317E-2</v>
      </c>
      <c r="G12" s="304">
        <v>2.9195763820156317E-2</v>
      </c>
      <c r="H12" s="304">
        <v>2.9195763820156317E-2</v>
      </c>
      <c r="I12" s="304">
        <v>2.9195763820156317E-2</v>
      </c>
    </row>
    <row r="13" spans="1:9">
      <c r="A13" s="300" t="s">
        <v>145</v>
      </c>
      <c r="B13" s="303" t="s">
        <v>284</v>
      </c>
      <c r="C13" s="299" t="s">
        <v>285</v>
      </c>
      <c r="D13" s="302"/>
      <c r="E13" s="304">
        <v>2.9195763820156317E-2</v>
      </c>
      <c r="F13" s="304">
        <v>2.9195763820156317E-2</v>
      </c>
      <c r="G13" s="304">
        <v>2.9195763820156317E-2</v>
      </c>
      <c r="H13" s="304">
        <v>2.9195763820156317E-2</v>
      </c>
      <c r="I13" s="304">
        <v>2.9195763820156317E-2</v>
      </c>
    </row>
    <row r="15" spans="1:9">
      <c r="A15" s="300" t="s">
        <v>147</v>
      </c>
      <c r="B15" s="303" t="s">
        <v>276</v>
      </c>
      <c r="C15" s="299" t="s">
        <v>277</v>
      </c>
      <c r="D15" s="302"/>
      <c r="E15" s="304">
        <v>2.9195763820156317E-2</v>
      </c>
      <c r="F15" s="304">
        <v>2.9195763820156317E-2</v>
      </c>
      <c r="G15" s="304">
        <v>2.9195763820156317E-2</v>
      </c>
      <c r="H15" s="304">
        <v>2.9195763820156317E-2</v>
      </c>
      <c r="I15" s="304">
        <v>2.9195763820156317E-2</v>
      </c>
    </row>
    <row r="16" spans="1:9">
      <c r="A16" s="300" t="s">
        <v>147</v>
      </c>
      <c r="B16" s="303" t="s">
        <v>278</v>
      </c>
      <c r="C16" s="299" t="s">
        <v>279</v>
      </c>
      <c r="D16" s="302"/>
      <c r="E16" s="304">
        <v>2.9195763820156317E-2</v>
      </c>
      <c r="F16" s="304">
        <v>2.9195763820156317E-2</v>
      </c>
      <c r="G16" s="304">
        <v>2.9195763820156317E-2</v>
      </c>
      <c r="H16" s="304">
        <v>2.9195763820156317E-2</v>
      </c>
      <c r="I16" s="304">
        <v>2.9195763820156317E-2</v>
      </c>
    </row>
    <row r="17" spans="1:9">
      <c r="A17" s="300" t="s">
        <v>147</v>
      </c>
      <c r="B17" s="303" t="s">
        <v>280</v>
      </c>
      <c r="C17" s="299" t="s">
        <v>281</v>
      </c>
      <c r="D17" s="302"/>
      <c r="E17" s="304">
        <v>2.9195763820156317E-2</v>
      </c>
      <c r="F17" s="304">
        <v>2.9195763820156317E-2</v>
      </c>
      <c r="G17" s="304">
        <v>2.9195763820156317E-2</v>
      </c>
      <c r="H17" s="304">
        <v>2.9195763820156317E-2</v>
      </c>
      <c r="I17" s="304">
        <v>2.9195763820156317E-2</v>
      </c>
    </row>
    <row r="18" spans="1:9">
      <c r="A18" s="300" t="s">
        <v>147</v>
      </c>
      <c r="B18" s="303" t="s">
        <v>282</v>
      </c>
      <c r="C18" s="299" t="s">
        <v>283</v>
      </c>
      <c r="D18" s="302"/>
      <c r="E18" s="304">
        <v>2.9195763820156317E-2</v>
      </c>
      <c r="F18" s="304">
        <v>2.9195763820156317E-2</v>
      </c>
      <c r="G18" s="304">
        <v>2.9195763820156317E-2</v>
      </c>
      <c r="H18" s="304">
        <v>2.9195763820156317E-2</v>
      </c>
      <c r="I18" s="304">
        <v>2.9195763820156317E-2</v>
      </c>
    </row>
    <row r="19" spans="1:9">
      <c r="A19" s="300" t="s">
        <v>147</v>
      </c>
      <c r="B19" s="303" t="s">
        <v>284</v>
      </c>
      <c r="C19" s="299" t="s">
        <v>285</v>
      </c>
      <c r="D19" s="302"/>
      <c r="E19" s="304">
        <v>2.9195763820156317E-2</v>
      </c>
      <c r="F19" s="304">
        <v>2.9195763820156317E-2</v>
      </c>
      <c r="G19" s="304">
        <v>2.9195763820156317E-2</v>
      </c>
      <c r="H19" s="304">
        <v>2.9195763820156317E-2</v>
      </c>
      <c r="I19" s="304">
        <v>2.9195763820156317E-2</v>
      </c>
    </row>
    <row r="21" spans="1:9">
      <c r="A21" s="300" t="s">
        <v>149</v>
      </c>
      <c r="B21" s="303" t="s">
        <v>276</v>
      </c>
      <c r="C21" s="299" t="s">
        <v>277</v>
      </c>
      <c r="D21" s="302"/>
      <c r="E21" s="304">
        <v>3.1200592500000068E-2</v>
      </c>
      <c r="F21" s="304">
        <v>3.1200592500000068E-2</v>
      </c>
      <c r="G21" s="304">
        <v>3.1200592500000068E-2</v>
      </c>
      <c r="H21" s="304">
        <v>3.1200592500000068E-2</v>
      </c>
      <c r="I21" s="304">
        <v>3.1200592500000068E-2</v>
      </c>
    </row>
    <row r="22" spans="1:9">
      <c r="A22" s="300" t="s">
        <v>149</v>
      </c>
      <c r="B22" s="303" t="s">
        <v>278</v>
      </c>
      <c r="C22" s="299" t="s">
        <v>279</v>
      </c>
      <c r="D22" s="302"/>
      <c r="E22" s="304">
        <v>3.1200592500000068E-2</v>
      </c>
      <c r="F22" s="304">
        <v>3.1200592500000068E-2</v>
      </c>
      <c r="G22" s="304">
        <v>3.1200592500000068E-2</v>
      </c>
      <c r="H22" s="304">
        <v>3.1200592500000068E-2</v>
      </c>
      <c r="I22" s="304">
        <v>3.1200592500000068E-2</v>
      </c>
    </row>
    <row r="23" spans="1:9">
      <c r="A23" s="300" t="s">
        <v>149</v>
      </c>
      <c r="B23" s="303" t="s">
        <v>280</v>
      </c>
      <c r="C23" s="299" t="s">
        <v>281</v>
      </c>
      <c r="D23" s="302"/>
      <c r="E23" s="304">
        <v>3.1200592500000068E-2</v>
      </c>
      <c r="F23" s="304">
        <v>3.1200592500000068E-2</v>
      </c>
      <c r="G23" s="304">
        <v>3.1200592500000068E-2</v>
      </c>
      <c r="H23" s="304">
        <v>3.1200592500000068E-2</v>
      </c>
      <c r="I23" s="304">
        <v>3.1200592500000068E-2</v>
      </c>
    </row>
    <row r="24" spans="1:9">
      <c r="A24" s="300" t="s">
        <v>149</v>
      </c>
      <c r="B24" s="303" t="s">
        <v>282</v>
      </c>
      <c r="C24" s="299" t="s">
        <v>283</v>
      </c>
      <c r="D24" s="302"/>
      <c r="E24" s="304">
        <v>3.1200592500000068E-2</v>
      </c>
      <c r="F24" s="304">
        <v>3.1200592500000068E-2</v>
      </c>
      <c r="G24" s="304">
        <v>3.1200592500000068E-2</v>
      </c>
      <c r="H24" s="304">
        <v>3.1200592500000068E-2</v>
      </c>
      <c r="I24" s="304">
        <v>3.1200592500000068E-2</v>
      </c>
    </row>
    <row r="25" spans="1:9">
      <c r="A25" s="300" t="s">
        <v>149</v>
      </c>
      <c r="B25" s="303" t="s">
        <v>284</v>
      </c>
      <c r="C25" s="299" t="s">
        <v>285</v>
      </c>
      <c r="D25" s="302"/>
      <c r="E25" s="304">
        <v>3.1200592500000068E-2</v>
      </c>
      <c r="F25" s="304">
        <v>3.1200592500000068E-2</v>
      </c>
      <c r="G25" s="304">
        <v>3.1200592500000068E-2</v>
      </c>
      <c r="H25" s="304">
        <v>3.1200592500000068E-2</v>
      </c>
      <c r="I25" s="304">
        <v>3.1200592500000068E-2</v>
      </c>
    </row>
    <row r="27" spans="1:9">
      <c r="A27" s="300" t="s">
        <v>151</v>
      </c>
      <c r="B27" s="303" t="s">
        <v>276</v>
      </c>
      <c r="C27" s="299" t="s">
        <v>277</v>
      </c>
      <c r="D27" s="302"/>
      <c r="E27" s="304">
        <v>2.9195763820156317E-2</v>
      </c>
      <c r="F27" s="304">
        <v>2.9195763820156317E-2</v>
      </c>
      <c r="G27" s="304">
        <v>2.9195763820156317E-2</v>
      </c>
      <c r="H27" s="304">
        <v>2.9195763820156317E-2</v>
      </c>
      <c r="I27" s="304">
        <v>2.9195763820156317E-2</v>
      </c>
    </row>
    <row r="28" spans="1:9">
      <c r="A28" s="300" t="s">
        <v>151</v>
      </c>
      <c r="B28" s="303" t="s">
        <v>278</v>
      </c>
      <c r="C28" s="299" t="s">
        <v>279</v>
      </c>
      <c r="D28" s="302"/>
      <c r="E28" s="304">
        <v>2.9195763820156317E-2</v>
      </c>
      <c r="F28" s="304">
        <v>2.9195763820156317E-2</v>
      </c>
      <c r="G28" s="304">
        <v>2.9195763820156317E-2</v>
      </c>
      <c r="H28" s="304">
        <v>2.9195763820156317E-2</v>
      </c>
      <c r="I28" s="304">
        <v>2.9195763820156317E-2</v>
      </c>
    </row>
    <row r="29" spans="1:9">
      <c r="A29" s="300" t="s">
        <v>151</v>
      </c>
      <c r="B29" s="303" t="s">
        <v>280</v>
      </c>
      <c r="C29" s="299" t="s">
        <v>281</v>
      </c>
      <c r="D29" s="302"/>
      <c r="E29" s="304">
        <v>2.9195763820156317E-2</v>
      </c>
      <c r="F29" s="304">
        <v>2.9195763820156317E-2</v>
      </c>
      <c r="G29" s="304">
        <v>2.9195763820156317E-2</v>
      </c>
      <c r="H29" s="304">
        <v>2.9195763820156317E-2</v>
      </c>
      <c r="I29" s="304">
        <v>2.9195763820156317E-2</v>
      </c>
    </row>
    <row r="30" spans="1:9">
      <c r="A30" s="300" t="s">
        <v>151</v>
      </c>
      <c r="B30" s="303" t="s">
        <v>282</v>
      </c>
      <c r="C30" s="299" t="s">
        <v>283</v>
      </c>
      <c r="D30" s="302"/>
      <c r="E30" s="304">
        <v>2.9195763820156317E-2</v>
      </c>
      <c r="F30" s="304">
        <v>2.9195763820156317E-2</v>
      </c>
      <c r="G30" s="304">
        <v>2.9195763820156317E-2</v>
      </c>
      <c r="H30" s="304">
        <v>2.9195763820156317E-2</v>
      </c>
      <c r="I30" s="304">
        <v>2.9195763820156317E-2</v>
      </c>
    </row>
    <row r="31" spans="1:9">
      <c r="A31" s="300" t="s">
        <v>151</v>
      </c>
      <c r="B31" s="303" t="s">
        <v>284</v>
      </c>
      <c r="C31" s="299" t="s">
        <v>285</v>
      </c>
      <c r="D31" s="302"/>
      <c r="E31" s="304">
        <v>2.9195763820156317E-2</v>
      </c>
      <c r="F31" s="304">
        <v>2.9195763820156317E-2</v>
      </c>
      <c r="G31" s="304">
        <v>2.9195763820156317E-2</v>
      </c>
      <c r="H31" s="304">
        <v>2.9195763820156317E-2</v>
      </c>
      <c r="I31" s="304">
        <v>2.9195763820156317E-2</v>
      </c>
    </row>
    <row r="33" spans="1:9">
      <c r="A33" s="300" t="s">
        <v>155</v>
      </c>
      <c r="B33" s="303" t="s">
        <v>276</v>
      </c>
      <c r="C33" s="299" t="s">
        <v>277</v>
      </c>
      <c r="D33" s="302"/>
      <c r="E33" s="304">
        <v>2.9195763820156317E-2</v>
      </c>
      <c r="F33" s="304">
        <v>2.9195763820156317E-2</v>
      </c>
      <c r="G33" s="304">
        <v>2.9195763820156317E-2</v>
      </c>
      <c r="H33" s="304">
        <v>2.9195763820156317E-2</v>
      </c>
      <c r="I33" s="304">
        <v>2.9195763820156317E-2</v>
      </c>
    </row>
    <row r="34" spans="1:9">
      <c r="A34" s="300" t="s">
        <v>155</v>
      </c>
      <c r="B34" s="303" t="s">
        <v>278</v>
      </c>
      <c r="C34" s="299" t="s">
        <v>279</v>
      </c>
      <c r="D34" s="302"/>
      <c r="E34" s="304">
        <v>2.9195763820156317E-2</v>
      </c>
      <c r="F34" s="304">
        <v>2.9195763820156317E-2</v>
      </c>
      <c r="G34" s="304">
        <v>2.9195763820156317E-2</v>
      </c>
      <c r="H34" s="304">
        <v>2.9195763820156317E-2</v>
      </c>
      <c r="I34" s="304">
        <v>2.9195763820156317E-2</v>
      </c>
    </row>
    <row r="35" spans="1:9">
      <c r="A35" s="300" t="s">
        <v>155</v>
      </c>
      <c r="B35" s="303" t="s">
        <v>280</v>
      </c>
      <c r="C35" s="299" t="s">
        <v>281</v>
      </c>
      <c r="D35" s="302"/>
      <c r="E35" s="304">
        <v>2.9195763820156317E-2</v>
      </c>
      <c r="F35" s="304">
        <v>2.9195763820156317E-2</v>
      </c>
      <c r="G35" s="304">
        <v>2.9195763820156317E-2</v>
      </c>
      <c r="H35" s="304">
        <v>2.9195763820156317E-2</v>
      </c>
      <c r="I35" s="304">
        <v>2.9195763820156317E-2</v>
      </c>
    </row>
    <row r="36" spans="1:9">
      <c r="A36" s="300" t="s">
        <v>155</v>
      </c>
      <c r="B36" s="303" t="s">
        <v>282</v>
      </c>
      <c r="C36" s="299" t="s">
        <v>283</v>
      </c>
      <c r="D36" s="302"/>
      <c r="E36" s="304">
        <v>2.9195763820156317E-2</v>
      </c>
      <c r="F36" s="304">
        <v>2.9195763820156317E-2</v>
      </c>
      <c r="G36" s="304">
        <v>2.9195763820156317E-2</v>
      </c>
      <c r="H36" s="304">
        <v>2.9195763820156317E-2</v>
      </c>
      <c r="I36" s="304">
        <v>2.9195763820156317E-2</v>
      </c>
    </row>
    <row r="37" spans="1:9">
      <c r="A37" s="300" t="s">
        <v>155</v>
      </c>
      <c r="B37" s="303" t="s">
        <v>284</v>
      </c>
      <c r="C37" s="299" t="s">
        <v>285</v>
      </c>
      <c r="D37" s="302"/>
      <c r="E37" s="304">
        <v>2.9195763820156317E-2</v>
      </c>
      <c r="F37" s="304">
        <v>2.9195763820156317E-2</v>
      </c>
      <c r="G37" s="304">
        <v>2.9195763820156317E-2</v>
      </c>
      <c r="H37" s="304">
        <v>2.9195763820156317E-2</v>
      </c>
      <c r="I37" s="304">
        <v>2.9195763820156317E-2</v>
      </c>
    </row>
    <row r="39" spans="1:9">
      <c r="A39" s="300" t="s">
        <v>153</v>
      </c>
      <c r="B39" s="303" t="s">
        <v>276</v>
      </c>
      <c r="C39" s="299" t="s">
        <v>277</v>
      </c>
      <c r="D39" s="302"/>
      <c r="E39" s="304">
        <v>2.9195763820156317E-2</v>
      </c>
      <c r="F39" s="304">
        <v>2.9195763820156317E-2</v>
      </c>
      <c r="G39" s="304">
        <v>2.9195763820156317E-2</v>
      </c>
      <c r="H39" s="304">
        <v>2.9195763820156317E-2</v>
      </c>
      <c r="I39" s="304">
        <v>2.9195763820156317E-2</v>
      </c>
    </row>
    <row r="40" spans="1:9">
      <c r="A40" s="300" t="s">
        <v>153</v>
      </c>
      <c r="B40" s="303" t="s">
        <v>278</v>
      </c>
      <c r="C40" s="299" t="s">
        <v>279</v>
      </c>
      <c r="D40" s="302"/>
      <c r="E40" s="304">
        <v>2.9195763820156317E-2</v>
      </c>
      <c r="F40" s="304">
        <v>2.9195763820156317E-2</v>
      </c>
      <c r="G40" s="304">
        <v>2.9195763820156317E-2</v>
      </c>
      <c r="H40" s="304">
        <v>2.9195763820156317E-2</v>
      </c>
      <c r="I40" s="304">
        <v>2.9195763820156317E-2</v>
      </c>
    </row>
    <row r="41" spans="1:9">
      <c r="A41" s="300" t="s">
        <v>153</v>
      </c>
      <c r="B41" s="303" t="s">
        <v>280</v>
      </c>
      <c r="C41" s="299" t="s">
        <v>281</v>
      </c>
      <c r="D41" s="302"/>
      <c r="E41" s="304">
        <v>2.9195763820156317E-2</v>
      </c>
      <c r="F41" s="304">
        <v>2.9195763820156317E-2</v>
      </c>
      <c r="G41" s="304">
        <v>2.9195763820156317E-2</v>
      </c>
      <c r="H41" s="304">
        <v>2.9195763820156317E-2</v>
      </c>
      <c r="I41" s="304">
        <v>2.9195763820156317E-2</v>
      </c>
    </row>
    <row r="42" spans="1:9">
      <c r="A42" s="300" t="s">
        <v>153</v>
      </c>
      <c r="B42" s="303" t="s">
        <v>282</v>
      </c>
      <c r="C42" s="299" t="s">
        <v>283</v>
      </c>
      <c r="D42" s="302"/>
      <c r="E42" s="304">
        <v>2.9195763820156317E-2</v>
      </c>
      <c r="F42" s="304">
        <v>2.9195763820156317E-2</v>
      </c>
      <c r="G42" s="304">
        <v>2.9195763820156317E-2</v>
      </c>
      <c r="H42" s="304">
        <v>2.9195763820156317E-2</v>
      </c>
      <c r="I42" s="304">
        <v>2.9195763820156317E-2</v>
      </c>
    </row>
    <row r="43" spans="1:9">
      <c r="A43" s="300" t="s">
        <v>153</v>
      </c>
      <c r="B43" s="303" t="s">
        <v>284</v>
      </c>
      <c r="C43" s="299" t="s">
        <v>285</v>
      </c>
      <c r="D43" s="302"/>
      <c r="E43" s="304">
        <v>2.9195763820156317E-2</v>
      </c>
      <c r="F43" s="304">
        <v>2.9195763820156317E-2</v>
      </c>
      <c r="G43" s="304">
        <v>2.9195763820156317E-2</v>
      </c>
      <c r="H43" s="304">
        <v>2.9195763820156317E-2</v>
      </c>
      <c r="I43" s="304">
        <v>2.9195763820156317E-2</v>
      </c>
    </row>
    <row r="45" spans="1:9">
      <c r="A45" s="300" t="s">
        <v>157</v>
      </c>
      <c r="B45" s="303" t="s">
        <v>276</v>
      </c>
      <c r="C45" s="299" t="s">
        <v>277</v>
      </c>
      <c r="D45" s="302"/>
      <c r="E45" s="304">
        <v>2.9195763820156317E-2</v>
      </c>
      <c r="F45" s="304">
        <v>2.9195763820156317E-2</v>
      </c>
      <c r="G45" s="304">
        <v>2.9195763820156317E-2</v>
      </c>
      <c r="H45" s="304">
        <v>2.9195763820156317E-2</v>
      </c>
      <c r="I45" s="304">
        <v>2.9195763820156317E-2</v>
      </c>
    </row>
    <row r="46" spans="1:9">
      <c r="A46" s="300" t="s">
        <v>157</v>
      </c>
      <c r="B46" s="303" t="s">
        <v>278</v>
      </c>
      <c r="C46" s="299" t="s">
        <v>279</v>
      </c>
      <c r="D46" s="302"/>
      <c r="E46" s="304">
        <v>2.9195763820156317E-2</v>
      </c>
      <c r="F46" s="304">
        <v>2.9195763820156317E-2</v>
      </c>
      <c r="G46" s="304">
        <v>2.9195763820156317E-2</v>
      </c>
      <c r="H46" s="304">
        <v>2.9195763820156317E-2</v>
      </c>
      <c r="I46" s="304">
        <v>2.9195763820156317E-2</v>
      </c>
    </row>
    <row r="47" spans="1:9">
      <c r="A47" s="300" t="s">
        <v>157</v>
      </c>
      <c r="B47" s="303" t="s">
        <v>280</v>
      </c>
      <c r="C47" s="299" t="s">
        <v>281</v>
      </c>
      <c r="D47" s="302"/>
      <c r="E47" s="304">
        <v>2.9195763820156317E-2</v>
      </c>
      <c r="F47" s="304">
        <v>2.9195763820156317E-2</v>
      </c>
      <c r="G47" s="304">
        <v>2.9195763820156317E-2</v>
      </c>
      <c r="H47" s="304">
        <v>2.9195763820156317E-2</v>
      </c>
      <c r="I47" s="304">
        <v>2.9195763820156317E-2</v>
      </c>
    </row>
    <row r="48" spans="1:9">
      <c r="A48" s="300" t="s">
        <v>157</v>
      </c>
      <c r="B48" s="303" t="s">
        <v>282</v>
      </c>
      <c r="C48" s="299" t="s">
        <v>283</v>
      </c>
      <c r="D48" s="302"/>
      <c r="E48" s="304">
        <v>2.9195763820156317E-2</v>
      </c>
      <c r="F48" s="304">
        <v>2.9195763820156317E-2</v>
      </c>
      <c r="G48" s="304">
        <v>2.9195763820156317E-2</v>
      </c>
      <c r="H48" s="304">
        <v>2.9195763820156317E-2</v>
      </c>
      <c r="I48" s="304">
        <v>2.9195763820156317E-2</v>
      </c>
    </row>
    <row r="49" spans="1:9">
      <c r="A49" s="300" t="s">
        <v>157</v>
      </c>
      <c r="B49" s="303" t="s">
        <v>284</v>
      </c>
      <c r="C49" s="299" t="s">
        <v>285</v>
      </c>
      <c r="D49" s="302"/>
      <c r="E49" s="304">
        <v>2.9195763820156317E-2</v>
      </c>
      <c r="F49" s="304">
        <v>2.9195763820156317E-2</v>
      </c>
      <c r="G49" s="304">
        <v>2.9195763820156317E-2</v>
      </c>
      <c r="H49" s="304">
        <v>2.9195763820156317E-2</v>
      </c>
      <c r="I49" s="304">
        <v>2.9195763820156317E-2</v>
      </c>
    </row>
    <row r="51" spans="1:9">
      <c r="A51" s="300" t="s">
        <v>159</v>
      </c>
      <c r="B51" s="303" t="s">
        <v>276</v>
      </c>
      <c r="C51" s="299" t="s">
        <v>277</v>
      </c>
      <c r="D51" s="302"/>
      <c r="E51" s="304">
        <v>2.9195763820156317E-2</v>
      </c>
      <c r="F51" s="304">
        <v>2.9195763820156317E-2</v>
      </c>
      <c r="G51" s="304">
        <v>2.9195763820156317E-2</v>
      </c>
      <c r="H51" s="304">
        <v>2.9195763820156317E-2</v>
      </c>
      <c r="I51" s="304">
        <v>2.9195763820156317E-2</v>
      </c>
    </row>
    <row r="52" spans="1:9">
      <c r="A52" s="300" t="s">
        <v>159</v>
      </c>
      <c r="B52" s="303" t="s">
        <v>278</v>
      </c>
      <c r="C52" s="299" t="s">
        <v>279</v>
      </c>
      <c r="D52" s="302"/>
      <c r="E52" s="304">
        <v>2.9195763820156317E-2</v>
      </c>
      <c r="F52" s="304">
        <v>2.9195763820156317E-2</v>
      </c>
      <c r="G52" s="304">
        <v>2.9195763820156317E-2</v>
      </c>
      <c r="H52" s="304">
        <v>2.9195763820156317E-2</v>
      </c>
      <c r="I52" s="304">
        <v>2.9195763820156317E-2</v>
      </c>
    </row>
    <row r="53" spans="1:9">
      <c r="A53" s="300" t="s">
        <v>159</v>
      </c>
      <c r="B53" s="303" t="s">
        <v>280</v>
      </c>
      <c r="C53" s="299" t="s">
        <v>281</v>
      </c>
      <c r="D53" s="302"/>
      <c r="E53" s="304">
        <v>2.9195763820156317E-2</v>
      </c>
      <c r="F53" s="304">
        <v>2.9195763820156317E-2</v>
      </c>
      <c r="G53" s="304">
        <v>2.9195763820156317E-2</v>
      </c>
      <c r="H53" s="304">
        <v>2.9195763820156317E-2</v>
      </c>
      <c r="I53" s="304">
        <v>2.9195763820156317E-2</v>
      </c>
    </row>
    <row r="54" spans="1:9">
      <c r="A54" s="300" t="s">
        <v>159</v>
      </c>
      <c r="B54" s="303" t="s">
        <v>282</v>
      </c>
      <c r="C54" s="299" t="s">
        <v>283</v>
      </c>
      <c r="D54" s="302"/>
      <c r="E54" s="304">
        <v>2.9195763820156317E-2</v>
      </c>
      <c r="F54" s="304">
        <v>2.9195763820156317E-2</v>
      </c>
      <c r="G54" s="304">
        <v>2.9195763820156317E-2</v>
      </c>
      <c r="H54" s="304">
        <v>2.9195763820156317E-2</v>
      </c>
      <c r="I54" s="304">
        <v>2.9195763820156317E-2</v>
      </c>
    </row>
    <row r="55" spans="1:9">
      <c r="A55" s="300" t="s">
        <v>159</v>
      </c>
      <c r="B55" s="303" t="s">
        <v>284</v>
      </c>
      <c r="C55" s="299" t="s">
        <v>285</v>
      </c>
      <c r="D55" s="302"/>
      <c r="E55" s="304">
        <v>2.9195763820156317E-2</v>
      </c>
      <c r="F55" s="304">
        <v>2.9195763820156317E-2</v>
      </c>
      <c r="G55" s="304">
        <v>2.9195763820156317E-2</v>
      </c>
      <c r="H55" s="304">
        <v>2.9195763820156317E-2</v>
      </c>
      <c r="I55" s="304">
        <v>2.9195763820156317E-2</v>
      </c>
    </row>
    <row r="57" spans="1:9">
      <c r="A57" s="300" t="s">
        <v>161</v>
      </c>
      <c r="B57" s="303" t="s">
        <v>276</v>
      </c>
      <c r="C57" s="299" t="s">
        <v>277</v>
      </c>
      <c r="D57" s="302"/>
      <c r="E57" s="304">
        <v>2.9195763820156317E-2</v>
      </c>
      <c r="F57" s="304">
        <v>2.9195763820156317E-2</v>
      </c>
      <c r="G57" s="304">
        <v>2.9195763820156317E-2</v>
      </c>
      <c r="H57" s="304">
        <v>2.9195763820156317E-2</v>
      </c>
      <c r="I57" s="304">
        <v>2.9195763820156317E-2</v>
      </c>
    </row>
    <row r="58" spans="1:9">
      <c r="A58" s="300" t="s">
        <v>161</v>
      </c>
      <c r="B58" s="303" t="s">
        <v>278</v>
      </c>
      <c r="C58" s="299" t="s">
        <v>279</v>
      </c>
      <c r="D58" s="302"/>
      <c r="E58" s="304">
        <v>2.9195763820156317E-2</v>
      </c>
      <c r="F58" s="304">
        <v>2.9195763820156317E-2</v>
      </c>
      <c r="G58" s="304">
        <v>2.9195763820156317E-2</v>
      </c>
      <c r="H58" s="304">
        <v>2.9195763820156317E-2</v>
      </c>
      <c r="I58" s="304">
        <v>2.9195763820156317E-2</v>
      </c>
    </row>
    <row r="59" spans="1:9">
      <c r="A59" s="300" t="s">
        <v>161</v>
      </c>
      <c r="B59" s="303" t="s">
        <v>280</v>
      </c>
      <c r="C59" s="299" t="s">
        <v>281</v>
      </c>
      <c r="D59" s="302"/>
      <c r="E59" s="304">
        <v>2.9195763820156317E-2</v>
      </c>
      <c r="F59" s="304">
        <v>2.9195763820156317E-2</v>
      </c>
      <c r="G59" s="304">
        <v>2.9195763820156317E-2</v>
      </c>
      <c r="H59" s="304">
        <v>2.9195763820156317E-2</v>
      </c>
      <c r="I59" s="304">
        <v>2.9195763820156317E-2</v>
      </c>
    </row>
    <row r="60" spans="1:9">
      <c r="A60" s="300" t="s">
        <v>161</v>
      </c>
      <c r="B60" s="303" t="s">
        <v>282</v>
      </c>
      <c r="C60" s="299" t="s">
        <v>283</v>
      </c>
      <c r="D60" s="302"/>
      <c r="E60" s="304">
        <v>2.9195763820156317E-2</v>
      </c>
      <c r="F60" s="304">
        <v>2.9195763820156317E-2</v>
      </c>
      <c r="G60" s="304">
        <v>2.9195763820156317E-2</v>
      </c>
      <c r="H60" s="304">
        <v>2.9195763820156317E-2</v>
      </c>
      <c r="I60" s="304">
        <v>2.9195763820156317E-2</v>
      </c>
    </row>
    <row r="61" spans="1:9">
      <c r="A61" s="300" t="s">
        <v>161</v>
      </c>
      <c r="B61" s="303" t="s">
        <v>284</v>
      </c>
      <c r="C61" s="299" t="s">
        <v>285</v>
      </c>
      <c r="D61" s="302"/>
      <c r="E61" s="304">
        <v>2.9195763820156317E-2</v>
      </c>
      <c r="F61" s="304">
        <v>2.9195763820156317E-2</v>
      </c>
      <c r="G61" s="304">
        <v>2.9195763820156317E-2</v>
      </c>
      <c r="H61" s="304">
        <v>2.9195763820156317E-2</v>
      </c>
      <c r="I61" s="304">
        <v>2.9195763820156317E-2</v>
      </c>
    </row>
    <row r="63" spans="1:9">
      <c r="A63" s="300" t="s">
        <v>163</v>
      </c>
      <c r="B63" s="303" t="s">
        <v>276</v>
      </c>
      <c r="C63" s="299" t="s">
        <v>277</v>
      </c>
      <c r="D63" s="302"/>
      <c r="E63" s="304">
        <v>3.1200592500000068E-2</v>
      </c>
      <c r="F63" s="304">
        <v>3.1200592500000068E-2</v>
      </c>
      <c r="G63" s="304">
        <v>3.1200592500000068E-2</v>
      </c>
      <c r="H63" s="304">
        <v>3.1200592500000068E-2</v>
      </c>
      <c r="I63" s="304">
        <v>3.1200592500000068E-2</v>
      </c>
    </row>
    <row r="64" spans="1:9">
      <c r="A64" s="300" t="s">
        <v>163</v>
      </c>
      <c r="B64" s="303" t="s">
        <v>278</v>
      </c>
      <c r="C64" s="299" t="s">
        <v>279</v>
      </c>
      <c r="D64" s="302"/>
      <c r="E64" s="304">
        <v>3.1200592500000068E-2</v>
      </c>
      <c r="F64" s="304">
        <v>3.1200592500000068E-2</v>
      </c>
      <c r="G64" s="304">
        <v>3.1200592500000068E-2</v>
      </c>
      <c r="H64" s="304">
        <v>3.1200592500000068E-2</v>
      </c>
      <c r="I64" s="304">
        <v>3.1200592500000068E-2</v>
      </c>
    </row>
    <row r="65" spans="1:9">
      <c r="A65" s="300" t="s">
        <v>163</v>
      </c>
      <c r="B65" s="303" t="s">
        <v>280</v>
      </c>
      <c r="C65" s="299" t="s">
        <v>281</v>
      </c>
      <c r="D65" s="302"/>
      <c r="E65" s="304">
        <v>3.1200592500000068E-2</v>
      </c>
      <c r="F65" s="304">
        <v>3.1200592500000068E-2</v>
      </c>
      <c r="G65" s="304">
        <v>3.1200592500000068E-2</v>
      </c>
      <c r="H65" s="304">
        <v>3.1200592500000068E-2</v>
      </c>
      <c r="I65" s="304">
        <v>3.1200592500000068E-2</v>
      </c>
    </row>
    <row r="66" spans="1:9">
      <c r="A66" s="300" t="s">
        <v>163</v>
      </c>
      <c r="B66" s="303" t="s">
        <v>282</v>
      </c>
      <c r="C66" s="299" t="s">
        <v>283</v>
      </c>
      <c r="D66" s="302"/>
      <c r="E66" s="304">
        <v>3.1200592500000068E-2</v>
      </c>
      <c r="F66" s="304">
        <v>3.1200592500000068E-2</v>
      </c>
      <c r="G66" s="304">
        <v>3.1200592500000068E-2</v>
      </c>
      <c r="H66" s="304">
        <v>3.1200592500000068E-2</v>
      </c>
      <c r="I66" s="304">
        <v>3.1200592500000068E-2</v>
      </c>
    </row>
    <row r="67" spans="1:9">
      <c r="A67" s="300" t="s">
        <v>163</v>
      </c>
      <c r="B67" s="303" t="s">
        <v>284</v>
      </c>
      <c r="C67" s="299" t="s">
        <v>285</v>
      </c>
      <c r="D67" s="302"/>
      <c r="E67" s="304">
        <v>3.1200592500000068E-2</v>
      </c>
      <c r="F67" s="304">
        <v>3.1200592500000068E-2</v>
      </c>
      <c r="G67" s="304">
        <v>3.1200592500000068E-2</v>
      </c>
      <c r="H67" s="304">
        <v>3.1200592500000068E-2</v>
      </c>
      <c r="I67" s="304">
        <v>3.1200592500000068E-2</v>
      </c>
    </row>
    <row r="69" spans="1:9">
      <c r="A69" s="300" t="s">
        <v>165</v>
      </c>
      <c r="B69" s="303" t="s">
        <v>276</v>
      </c>
      <c r="C69" s="299" t="s">
        <v>277</v>
      </c>
      <c r="D69" s="302"/>
      <c r="E69" s="304">
        <v>2.9195763820156317E-2</v>
      </c>
      <c r="F69" s="304">
        <v>2.9195763820156317E-2</v>
      </c>
      <c r="G69" s="304">
        <v>2.9195763820156317E-2</v>
      </c>
      <c r="H69" s="304">
        <v>2.9195763820156317E-2</v>
      </c>
      <c r="I69" s="304">
        <v>2.9195763820156317E-2</v>
      </c>
    </row>
    <row r="70" spans="1:9">
      <c r="A70" s="300" t="s">
        <v>165</v>
      </c>
      <c r="B70" s="303" t="s">
        <v>278</v>
      </c>
      <c r="C70" s="299" t="s">
        <v>279</v>
      </c>
      <c r="D70" s="302"/>
      <c r="E70" s="304">
        <v>2.9195763820156317E-2</v>
      </c>
      <c r="F70" s="304">
        <v>2.9195763820156317E-2</v>
      </c>
      <c r="G70" s="304">
        <v>2.9195763820156317E-2</v>
      </c>
      <c r="H70" s="304">
        <v>2.9195763820156317E-2</v>
      </c>
      <c r="I70" s="304">
        <v>2.9195763820156317E-2</v>
      </c>
    </row>
    <row r="71" spans="1:9">
      <c r="A71" s="300" t="s">
        <v>165</v>
      </c>
      <c r="B71" s="303" t="s">
        <v>280</v>
      </c>
      <c r="C71" s="299" t="s">
        <v>281</v>
      </c>
      <c r="D71" s="302"/>
      <c r="E71" s="304">
        <v>2.9195763820156317E-2</v>
      </c>
      <c r="F71" s="304">
        <v>2.9195763820156317E-2</v>
      </c>
      <c r="G71" s="304">
        <v>2.9195763820156317E-2</v>
      </c>
      <c r="H71" s="304">
        <v>2.9195763820156317E-2</v>
      </c>
      <c r="I71" s="304">
        <v>2.9195763820156317E-2</v>
      </c>
    </row>
    <row r="72" spans="1:9">
      <c r="A72" s="300" t="s">
        <v>165</v>
      </c>
      <c r="B72" s="303" t="s">
        <v>282</v>
      </c>
      <c r="C72" s="299" t="s">
        <v>283</v>
      </c>
      <c r="D72" s="302"/>
      <c r="E72" s="304">
        <v>2.9195763820156317E-2</v>
      </c>
      <c r="F72" s="304">
        <v>2.9195763820156317E-2</v>
      </c>
      <c r="G72" s="304">
        <v>2.9195763820156317E-2</v>
      </c>
      <c r="H72" s="304">
        <v>2.9195763820156317E-2</v>
      </c>
      <c r="I72" s="304">
        <v>2.9195763820156317E-2</v>
      </c>
    </row>
    <row r="73" spans="1:9">
      <c r="A73" s="300" t="s">
        <v>165</v>
      </c>
      <c r="B73" s="303" t="s">
        <v>284</v>
      </c>
      <c r="C73" s="299" t="s">
        <v>285</v>
      </c>
      <c r="D73" s="302"/>
      <c r="E73" s="304">
        <v>2.9195763820156317E-2</v>
      </c>
      <c r="F73" s="304">
        <v>2.9195763820156317E-2</v>
      </c>
      <c r="G73" s="304">
        <v>2.9195763820156317E-2</v>
      </c>
      <c r="H73" s="304">
        <v>2.9195763820156317E-2</v>
      </c>
      <c r="I73" s="304">
        <v>2.9195763820156317E-2</v>
      </c>
    </row>
    <row r="75" spans="1:9">
      <c r="A75" s="300" t="s">
        <v>167</v>
      </c>
      <c r="B75" s="303" t="s">
        <v>276</v>
      </c>
      <c r="C75" s="299" t="s">
        <v>277</v>
      </c>
      <c r="D75" s="302"/>
      <c r="E75" s="304">
        <v>3.2944792499999931E-2</v>
      </c>
      <c r="F75" s="304">
        <v>3.2944792499999931E-2</v>
      </c>
      <c r="G75" s="304">
        <v>3.2944792499999931E-2</v>
      </c>
      <c r="H75" s="304">
        <v>3.2944792499999931E-2</v>
      </c>
      <c r="I75" s="304">
        <v>3.2944792499999931E-2</v>
      </c>
    </row>
    <row r="76" spans="1:9">
      <c r="A76" s="300" t="s">
        <v>167</v>
      </c>
      <c r="B76" s="303" t="s">
        <v>278</v>
      </c>
      <c r="C76" s="299" t="s">
        <v>279</v>
      </c>
      <c r="D76" s="302"/>
      <c r="E76" s="304">
        <v>3.2944792499999931E-2</v>
      </c>
      <c r="F76" s="304">
        <v>3.2944792499999931E-2</v>
      </c>
      <c r="G76" s="304">
        <v>3.2944792499999931E-2</v>
      </c>
      <c r="H76" s="304">
        <v>3.2944792499999931E-2</v>
      </c>
      <c r="I76" s="304">
        <v>3.2944792499999931E-2</v>
      </c>
    </row>
    <row r="77" spans="1:9">
      <c r="A77" s="300" t="s">
        <v>167</v>
      </c>
      <c r="B77" s="303" t="s">
        <v>280</v>
      </c>
      <c r="C77" s="299" t="s">
        <v>281</v>
      </c>
      <c r="D77" s="302"/>
      <c r="E77" s="304">
        <v>3.2944792499999931E-2</v>
      </c>
      <c r="F77" s="304">
        <v>3.2944792499999931E-2</v>
      </c>
      <c r="G77" s="304">
        <v>3.2944792499999931E-2</v>
      </c>
      <c r="H77" s="304">
        <v>3.2944792499999931E-2</v>
      </c>
      <c r="I77" s="304">
        <v>3.2944792499999931E-2</v>
      </c>
    </row>
    <row r="78" spans="1:9">
      <c r="A78" s="300" t="s">
        <v>167</v>
      </c>
      <c r="B78" s="303" t="s">
        <v>282</v>
      </c>
      <c r="C78" s="299" t="s">
        <v>283</v>
      </c>
      <c r="D78" s="302"/>
      <c r="E78" s="304">
        <v>3.2944792499999931E-2</v>
      </c>
      <c r="F78" s="304">
        <v>3.2944792499999931E-2</v>
      </c>
      <c r="G78" s="304">
        <v>3.2944792499999931E-2</v>
      </c>
      <c r="H78" s="304">
        <v>3.2944792499999931E-2</v>
      </c>
      <c r="I78" s="304">
        <v>3.2944792499999931E-2</v>
      </c>
    </row>
    <row r="79" spans="1:9">
      <c r="A79" s="300" t="s">
        <v>167</v>
      </c>
      <c r="B79" s="303" t="s">
        <v>284</v>
      </c>
      <c r="C79" s="299" t="s">
        <v>285</v>
      </c>
      <c r="D79" s="302"/>
      <c r="E79" s="304">
        <v>3.2944792499999931E-2</v>
      </c>
      <c r="F79" s="304">
        <v>3.2944792499999931E-2</v>
      </c>
      <c r="G79" s="304">
        <v>3.2944792499999931E-2</v>
      </c>
      <c r="H79" s="304">
        <v>3.2944792499999931E-2</v>
      </c>
      <c r="I79" s="304">
        <v>3.2944792499999931E-2</v>
      </c>
    </row>
    <row r="81" spans="1:9">
      <c r="A81" s="300" t="s">
        <v>169</v>
      </c>
      <c r="B81" s="303" t="s">
        <v>276</v>
      </c>
      <c r="C81" s="299" t="s">
        <v>277</v>
      </c>
      <c r="D81" s="302"/>
      <c r="E81" s="304">
        <v>3.1136940290744652E-2</v>
      </c>
      <c r="F81" s="304">
        <v>3.1136940290744652E-2</v>
      </c>
      <c r="G81" s="304">
        <v>3.1136940290744652E-2</v>
      </c>
      <c r="H81" s="304">
        <v>3.1136940290744652E-2</v>
      </c>
      <c r="I81" s="304">
        <v>3.1136940290744652E-2</v>
      </c>
    </row>
    <row r="82" spans="1:9">
      <c r="A82" s="300" t="s">
        <v>169</v>
      </c>
      <c r="B82" s="303" t="s">
        <v>278</v>
      </c>
      <c r="C82" s="299" t="s">
        <v>279</v>
      </c>
      <c r="D82" s="302"/>
      <c r="E82" s="304">
        <v>3.1136940290744652E-2</v>
      </c>
      <c r="F82" s="304">
        <v>3.1136940290744652E-2</v>
      </c>
      <c r="G82" s="304">
        <v>3.1136940290744652E-2</v>
      </c>
      <c r="H82" s="304">
        <v>3.1136940290744652E-2</v>
      </c>
      <c r="I82" s="304">
        <v>3.1136940290744652E-2</v>
      </c>
    </row>
    <row r="83" spans="1:9">
      <c r="A83" s="300" t="s">
        <v>169</v>
      </c>
      <c r="B83" s="303" t="s">
        <v>280</v>
      </c>
      <c r="C83" s="299" t="s">
        <v>281</v>
      </c>
      <c r="D83" s="302"/>
      <c r="E83" s="304">
        <v>2.9195763820156317E-2</v>
      </c>
      <c r="F83" s="304">
        <v>2.9195763820156317E-2</v>
      </c>
      <c r="G83" s="304">
        <v>2.9195763820156317E-2</v>
      </c>
      <c r="H83" s="304">
        <v>2.9195763820156317E-2</v>
      </c>
      <c r="I83" s="304">
        <v>2.9195763820156317E-2</v>
      </c>
    </row>
    <row r="84" spans="1:9">
      <c r="A84" s="300" t="s">
        <v>169</v>
      </c>
      <c r="B84" s="303" t="s">
        <v>282</v>
      </c>
      <c r="C84" s="299" t="s">
        <v>283</v>
      </c>
      <c r="D84" s="302"/>
      <c r="E84" s="304">
        <v>2.9195763820156317E-2</v>
      </c>
      <c r="F84" s="304">
        <v>2.9195763820156317E-2</v>
      </c>
      <c r="G84" s="304">
        <v>2.9195763820156317E-2</v>
      </c>
      <c r="H84" s="304">
        <v>2.9195763820156317E-2</v>
      </c>
      <c r="I84" s="304">
        <v>2.9195763820156317E-2</v>
      </c>
    </row>
    <row r="85" spans="1:9">
      <c r="A85" s="300" t="s">
        <v>169</v>
      </c>
      <c r="B85" s="303" t="s">
        <v>284</v>
      </c>
      <c r="C85" s="299" t="s">
        <v>285</v>
      </c>
      <c r="D85" s="302"/>
      <c r="E85" s="304">
        <v>2.9195763820156317E-2</v>
      </c>
      <c r="F85" s="304">
        <v>2.9195763820156317E-2</v>
      </c>
      <c r="G85" s="304">
        <v>2.9195763820156317E-2</v>
      </c>
      <c r="H85" s="304">
        <v>2.9195763820156317E-2</v>
      </c>
      <c r="I85" s="304">
        <v>2.9195763820156317E-2</v>
      </c>
    </row>
    <row r="87" spans="1:9">
      <c r="A87" s="300" t="s">
        <v>173</v>
      </c>
      <c r="B87" s="303" t="s">
        <v>276</v>
      </c>
      <c r="C87" s="299" t="s">
        <v>277</v>
      </c>
      <c r="D87" s="302"/>
      <c r="E87" s="304">
        <v>2.9195763820156317E-2</v>
      </c>
      <c r="F87" s="304">
        <v>2.9195763820156317E-2</v>
      </c>
      <c r="G87" s="304">
        <v>2.9195763820156317E-2</v>
      </c>
      <c r="H87" s="304">
        <v>2.9195763820156317E-2</v>
      </c>
      <c r="I87" s="304">
        <v>2.9195763820156317E-2</v>
      </c>
    </row>
    <row r="88" spans="1:9">
      <c r="A88" s="300" t="s">
        <v>173</v>
      </c>
      <c r="B88" s="303" t="s">
        <v>278</v>
      </c>
      <c r="C88" s="299" t="s">
        <v>279</v>
      </c>
      <c r="D88" s="302"/>
      <c r="E88" s="304">
        <v>2.9195763820156317E-2</v>
      </c>
      <c r="F88" s="304">
        <v>2.9195763820156317E-2</v>
      </c>
      <c r="G88" s="304">
        <v>2.9195763820156317E-2</v>
      </c>
      <c r="H88" s="304">
        <v>2.9195763820156317E-2</v>
      </c>
      <c r="I88" s="304">
        <v>2.9195763820156317E-2</v>
      </c>
    </row>
    <row r="89" spans="1:9">
      <c r="A89" s="300" t="s">
        <v>173</v>
      </c>
      <c r="B89" s="303" t="s">
        <v>280</v>
      </c>
      <c r="C89" s="299" t="s">
        <v>281</v>
      </c>
      <c r="D89" s="302"/>
      <c r="E89" s="304">
        <v>2.9195763820156317E-2</v>
      </c>
      <c r="F89" s="304">
        <v>2.9195763820156317E-2</v>
      </c>
      <c r="G89" s="304">
        <v>2.9195763820156317E-2</v>
      </c>
      <c r="H89" s="304">
        <v>2.9195763820156317E-2</v>
      </c>
      <c r="I89" s="304">
        <v>2.9195763820156317E-2</v>
      </c>
    </row>
    <row r="90" spans="1:9">
      <c r="A90" s="300" t="s">
        <v>173</v>
      </c>
      <c r="B90" s="303" t="s">
        <v>282</v>
      </c>
      <c r="C90" s="299" t="s">
        <v>283</v>
      </c>
      <c r="D90" s="302"/>
      <c r="E90" s="304">
        <v>2.9195763820156317E-2</v>
      </c>
      <c r="F90" s="304">
        <v>2.9195763820156317E-2</v>
      </c>
      <c r="G90" s="304">
        <v>2.9195763820156317E-2</v>
      </c>
      <c r="H90" s="304">
        <v>2.9195763820156317E-2</v>
      </c>
      <c r="I90" s="304">
        <v>2.9195763820156317E-2</v>
      </c>
    </row>
    <row r="91" spans="1:9">
      <c r="A91" s="300" t="s">
        <v>173</v>
      </c>
      <c r="B91" s="303" t="s">
        <v>284</v>
      </c>
      <c r="C91" s="299" t="s">
        <v>285</v>
      </c>
      <c r="D91" s="302"/>
      <c r="E91" s="304">
        <v>2.9195763820156317E-2</v>
      </c>
      <c r="F91" s="304">
        <v>2.9195763820156317E-2</v>
      </c>
      <c r="G91" s="304">
        <v>2.9195763820156317E-2</v>
      </c>
      <c r="H91" s="304">
        <v>2.9195763820156317E-2</v>
      </c>
      <c r="I91" s="304">
        <v>2.9195763820156317E-2</v>
      </c>
    </row>
    <row r="93" spans="1:9">
      <c r="A93" s="300" t="s">
        <v>175</v>
      </c>
      <c r="B93" s="303" t="s">
        <v>276</v>
      </c>
      <c r="C93" s="299" t="s">
        <v>277</v>
      </c>
      <c r="D93" s="302"/>
      <c r="E93" s="304">
        <v>3.1136940290744652E-2</v>
      </c>
      <c r="F93" s="304">
        <v>3.1136940290744652E-2</v>
      </c>
      <c r="G93" s="304">
        <v>3.1136940290744652E-2</v>
      </c>
      <c r="H93" s="304">
        <v>3.1136940290744652E-2</v>
      </c>
      <c r="I93" s="304">
        <v>3.1136940290744652E-2</v>
      </c>
    </row>
    <row r="94" spans="1:9">
      <c r="A94" s="300" t="s">
        <v>175</v>
      </c>
      <c r="B94" s="303" t="s">
        <v>278</v>
      </c>
      <c r="C94" s="299" t="s">
        <v>279</v>
      </c>
      <c r="D94" s="302"/>
      <c r="E94" s="304">
        <v>3.1136940290744652E-2</v>
      </c>
      <c r="F94" s="304">
        <v>3.1136940290744652E-2</v>
      </c>
      <c r="G94" s="304">
        <v>3.1136940290744652E-2</v>
      </c>
      <c r="H94" s="304">
        <v>3.1136940290744652E-2</v>
      </c>
      <c r="I94" s="304">
        <v>3.1136940290744652E-2</v>
      </c>
    </row>
    <row r="95" spans="1:9">
      <c r="A95" s="300" t="s">
        <v>175</v>
      </c>
      <c r="B95" s="303" t="s">
        <v>280</v>
      </c>
      <c r="C95" s="299" t="s">
        <v>281</v>
      </c>
      <c r="D95" s="302"/>
      <c r="E95" s="304">
        <v>2.9195763820156317E-2</v>
      </c>
      <c r="F95" s="304">
        <v>2.9195763820156317E-2</v>
      </c>
      <c r="G95" s="304">
        <v>2.9195763820156317E-2</v>
      </c>
      <c r="H95" s="304">
        <v>2.9195763820156317E-2</v>
      </c>
      <c r="I95" s="304">
        <v>2.9195763820156317E-2</v>
      </c>
    </row>
    <row r="96" spans="1:9">
      <c r="A96" s="300" t="s">
        <v>175</v>
      </c>
      <c r="B96" s="303" t="s">
        <v>282</v>
      </c>
      <c r="C96" s="299" t="s">
        <v>283</v>
      </c>
      <c r="D96" s="302"/>
      <c r="E96" s="304">
        <v>2.9195763820156317E-2</v>
      </c>
      <c r="F96" s="304">
        <v>2.9195763820156317E-2</v>
      </c>
      <c r="G96" s="304">
        <v>2.9195763820156317E-2</v>
      </c>
      <c r="H96" s="304">
        <v>2.9195763820156317E-2</v>
      </c>
      <c r="I96" s="304">
        <v>2.9195763820156317E-2</v>
      </c>
    </row>
    <row r="97" spans="1:9">
      <c r="A97" s="300" t="s">
        <v>175</v>
      </c>
      <c r="B97" s="303" t="s">
        <v>284</v>
      </c>
      <c r="C97" s="299" t="s">
        <v>285</v>
      </c>
      <c r="D97" s="302"/>
      <c r="E97" s="304">
        <v>2.9195763820156317E-2</v>
      </c>
      <c r="F97" s="304">
        <v>2.9195763820156317E-2</v>
      </c>
      <c r="G97" s="304">
        <v>2.9195763820156317E-2</v>
      </c>
      <c r="H97" s="304">
        <v>2.9195763820156317E-2</v>
      </c>
      <c r="I97" s="304">
        <v>2.9195763820156317E-2</v>
      </c>
    </row>
    <row r="99" spans="1:9">
      <c r="A99" s="300" t="s">
        <v>171</v>
      </c>
      <c r="B99" s="303" t="s">
        <v>276</v>
      </c>
      <c r="C99" s="299" t="s">
        <v>277</v>
      </c>
      <c r="D99" s="302"/>
      <c r="E99" s="304">
        <v>2.9195763820156317E-2</v>
      </c>
      <c r="F99" s="304">
        <v>2.9195763820156317E-2</v>
      </c>
      <c r="G99" s="304">
        <v>2.9195763820156317E-2</v>
      </c>
      <c r="H99" s="304">
        <v>2.9195763820156317E-2</v>
      </c>
      <c r="I99" s="304">
        <v>2.9195763820156317E-2</v>
      </c>
    </row>
    <row r="100" spans="1:9">
      <c r="A100" s="300" t="s">
        <v>171</v>
      </c>
      <c r="B100" s="303" t="s">
        <v>278</v>
      </c>
      <c r="C100" s="299" t="s">
        <v>279</v>
      </c>
      <c r="D100" s="302"/>
      <c r="E100" s="304">
        <v>2.9195763820156317E-2</v>
      </c>
      <c r="F100" s="304">
        <v>2.9195763820156317E-2</v>
      </c>
      <c r="G100" s="304">
        <v>2.9195763820156317E-2</v>
      </c>
      <c r="H100" s="304">
        <v>2.9195763820156317E-2</v>
      </c>
      <c r="I100" s="304">
        <v>2.9195763820156317E-2</v>
      </c>
    </row>
    <row r="101" spans="1:9">
      <c r="A101" s="300" t="s">
        <v>171</v>
      </c>
      <c r="B101" s="303" t="s">
        <v>280</v>
      </c>
      <c r="C101" s="299" t="s">
        <v>281</v>
      </c>
      <c r="D101" s="302"/>
      <c r="E101" s="304">
        <v>2.9195763820156317E-2</v>
      </c>
      <c r="F101" s="304">
        <v>2.9195763820156317E-2</v>
      </c>
      <c r="G101" s="304">
        <v>2.9195763820156317E-2</v>
      </c>
      <c r="H101" s="304">
        <v>2.9195763820156317E-2</v>
      </c>
      <c r="I101" s="304">
        <v>2.9195763820156317E-2</v>
      </c>
    </row>
    <row r="102" spans="1:9">
      <c r="A102" s="300" t="s">
        <v>171</v>
      </c>
      <c r="B102" s="303" t="s">
        <v>282</v>
      </c>
      <c r="C102" s="299" t="s">
        <v>283</v>
      </c>
      <c r="D102" s="302"/>
      <c r="E102" s="304">
        <v>2.9195763820156317E-2</v>
      </c>
      <c r="F102" s="304">
        <v>2.9195763820156317E-2</v>
      </c>
      <c r="G102" s="304">
        <v>2.9195763820156317E-2</v>
      </c>
      <c r="H102" s="304">
        <v>2.9195763820156317E-2</v>
      </c>
      <c r="I102" s="304">
        <v>2.9195763820156317E-2</v>
      </c>
    </row>
    <row r="103" spans="1:9">
      <c r="A103" s="300" t="s">
        <v>171</v>
      </c>
      <c r="B103" s="303" t="s">
        <v>284</v>
      </c>
      <c r="C103" s="299" t="s">
        <v>285</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E306-8167-4840-8CDA-497854E650DF}">
  <sheetPr>
    <pageSetUpPr fitToPage="1"/>
  </sheetPr>
  <dimension ref="A2:H442"/>
  <sheetViews>
    <sheetView zoomScale="80" zoomScaleNormal="80" workbookViewId="0"/>
  </sheetViews>
  <sheetFormatPr defaultRowHeight="12.6"/>
  <cols>
    <col min="2" max="2" width="30" bestFit="1" customWidth="1"/>
    <col min="3" max="3" width="123.140625" bestFit="1" customWidth="1"/>
    <col min="5" max="5" width="18.28515625" customWidth="1"/>
    <col min="8" max="8" width="17" bestFit="1" customWidth="1"/>
  </cols>
  <sheetData>
    <row r="2" spans="1:7" ht="14.45">
      <c r="C2" s="340" t="s">
        <v>286</v>
      </c>
      <c r="E2" s="340" t="s">
        <v>287</v>
      </c>
    </row>
    <row r="4" spans="1:7" ht="14.45">
      <c r="A4" s="341" t="s">
        <v>288</v>
      </c>
      <c r="B4" s="341" t="s">
        <v>289</v>
      </c>
      <c r="C4" s="341" t="s">
        <v>290</v>
      </c>
      <c r="D4" s="341" t="s">
        <v>291</v>
      </c>
      <c r="E4" s="341" t="s">
        <v>292</v>
      </c>
      <c r="F4" s="341" t="s">
        <v>184</v>
      </c>
      <c r="G4" s="341" t="s">
        <v>293</v>
      </c>
    </row>
    <row r="5" spans="1:7" ht="14.45">
      <c r="A5" s="341" t="s">
        <v>288</v>
      </c>
      <c r="B5" s="341" t="s">
        <v>289</v>
      </c>
      <c r="C5" s="341" t="s">
        <v>290</v>
      </c>
      <c r="D5" s="341" t="s">
        <v>291</v>
      </c>
      <c r="E5" s="341" t="s">
        <v>292</v>
      </c>
      <c r="F5" s="341" t="s">
        <v>294</v>
      </c>
      <c r="G5" s="341" t="s">
        <v>294</v>
      </c>
    </row>
    <row r="6" spans="1:7">
      <c r="A6" t="s">
        <v>143</v>
      </c>
      <c r="B6" t="s">
        <v>295</v>
      </c>
      <c r="C6" t="s">
        <v>296</v>
      </c>
      <c r="D6" t="s">
        <v>297</v>
      </c>
      <c r="E6" t="s">
        <v>298</v>
      </c>
      <c r="F6" s="343">
        <v>0</v>
      </c>
      <c r="G6" s="344" t="s">
        <v>299</v>
      </c>
    </row>
    <row r="7" spans="1:7">
      <c r="A7" t="s">
        <v>143</v>
      </c>
      <c r="B7" t="s">
        <v>300</v>
      </c>
      <c r="C7" t="s">
        <v>301</v>
      </c>
      <c r="D7" t="s">
        <v>297</v>
      </c>
      <c r="E7" t="s">
        <v>298</v>
      </c>
      <c r="F7" s="343">
        <v>0</v>
      </c>
      <c r="G7" s="344" t="s">
        <v>299</v>
      </c>
    </row>
    <row r="8" spans="1:7">
      <c r="A8" t="s">
        <v>143</v>
      </c>
      <c r="B8" t="s">
        <v>302</v>
      </c>
      <c r="C8" t="s">
        <v>303</v>
      </c>
      <c r="D8" t="s">
        <v>297</v>
      </c>
      <c r="E8" t="s">
        <v>298</v>
      </c>
      <c r="F8" s="343">
        <v>0</v>
      </c>
      <c r="G8" s="344" t="s">
        <v>299</v>
      </c>
    </row>
    <row r="9" spans="1:7">
      <c r="A9" t="s">
        <v>143</v>
      </c>
      <c r="B9" t="s">
        <v>304</v>
      </c>
      <c r="C9" t="s">
        <v>305</v>
      </c>
      <c r="D9" t="s">
        <v>297</v>
      </c>
      <c r="E9" t="s">
        <v>298</v>
      </c>
      <c r="F9" s="343">
        <v>0</v>
      </c>
      <c r="G9" s="344" t="s">
        <v>299</v>
      </c>
    </row>
    <row r="10" spans="1:7">
      <c r="A10" t="s">
        <v>143</v>
      </c>
      <c r="B10" t="s">
        <v>306</v>
      </c>
      <c r="C10" t="s">
        <v>307</v>
      </c>
      <c r="D10" t="s">
        <v>297</v>
      </c>
      <c r="E10" t="s">
        <v>298</v>
      </c>
      <c r="F10" s="343">
        <v>12.9783836530051</v>
      </c>
      <c r="G10" s="344" t="s">
        <v>299</v>
      </c>
    </row>
    <row r="11" spans="1:7">
      <c r="A11" t="s">
        <v>143</v>
      </c>
      <c r="B11" t="s">
        <v>308</v>
      </c>
      <c r="C11" t="s">
        <v>309</v>
      </c>
      <c r="D11" t="s">
        <v>297</v>
      </c>
      <c r="E11" t="s">
        <v>298</v>
      </c>
      <c r="F11" s="343">
        <v>-5.8729569898240896</v>
      </c>
      <c r="G11" s="344" t="s">
        <v>299</v>
      </c>
    </row>
    <row r="12" spans="1:7">
      <c r="A12" t="s">
        <v>143</v>
      </c>
      <c r="B12" t="s">
        <v>310</v>
      </c>
      <c r="C12" t="s">
        <v>311</v>
      </c>
      <c r="D12" t="s">
        <v>297</v>
      </c>
      <c r="E12" t="s">
        <v>298</v>
      </c>
      <c r="F12" s="343">
        <v>0</v>
      </c>
      <c r="G12" s="344" t="s">
        <v>299</v>
      </c>
    </row>
    <row r="13" spans="1:7">
      <c r="A13" t="s">
        <v>143</v>
      </c>
      <c r="B13" t="s">
        <v>312</v>
      </c>
      <c r="C13" t="s">
        <v>313</v>
      </c>
      <c r="D13" t="s">
        <v>297</v>
      </c>
      <c r="E13" t="s">
        <v>298</v>
      </c>
      <c r="F13" s="343">
        <v>-3.6042849343045601E-2</v>
      </c>
      <c r="G13" s="344" t="s">
        <v>299</v>
      </c>
    </row>
    <row r="14" spans="1:7">
      <c r="A14" t="s">
        <v>143</v>
      </c>
      <c r="B14" t="s">
        <v>314</v>
      </c>
      <c r="C14" t="s">
        <v>315</v>
      </c>
      <c r="D14" t="s">
        <v>297</v>
      </c>
      <c r="E14" t="s">
        <v>298</v>
      </c>
      <c r="F14" s="343">
        <v>-0.52535516814814998</v>
      </c>
      <c r="G14" s="344" t="s">
        <v>299</v>
      </c>
    </row>
    <row r="15" spans="1:7">
      <c r="A15" t="s">
        <v>143</v>
      </c>
      <c r="B15" t="s">
        <v>316</v>
      </c>
      <c r="C15" t="s">
        <v>317</v>
      </c>
      <c r="D15" t="s">
        <v>297</v>
      </c>
      <c r="E15" t="s">
        <v>298</v>
      </c>
      <c r="F15" s="343">
        <v>0</v>
      </c>
      <c r="G15" s="344" t="s">
        <v>299</v>
      </c>
    </row>
    <row r="16" spans="1:7">
      <c r="A16" t="s">
        <v>143</v>
      </c>
      <c r="B16" t="s">
        <v>318</v>
      </c>
      <c r="C16" t="s">
        <v>319</v>
      </c>
      <c r="D16" t="s">
        <v>297</v>
      </c>
      <c r="E16" t="s">
        <v>298</v>
      </c>
      <c r="F16" s="344" t="s">
        <v>299</v>
      </c>
      <c r="G16" s="343">
        <v>0.27183119247648202</v>
      </c>
    </row>
    <row r="17" spans="1:7">
      <c r="A17" t="s">
        <v>143</v>
      </c>
      <c r="B17" t="s">
        <v>320</v>
      </c>
      <c r="C17" t="s">
        <v>321</v>
      </c>
      <c r="D17" t="s">
        <v>297</v>
      </c>
      <c r="E17" t="s">
        <v>298</v>
      </c>
      <c r="F17" s="344" t="s">
        <v>299</v>
      </c>
      <c r="G17" s="343">
        <v>3.8398709426435298</v>
      </c>
    </row>
    <row r="18" spans="1:7">
      <c r="A18" t="s">
        <v>143</v>
      </c>
      <c r="B18" t="s">
        <v>322</v>
      </c>
      <c r="C18" t="s">
        <v>323</v>
      </c>
      <c r="D18" t="s">
        <v>297</v>
      </c>
      <c r="E18" t="s">
        <v>298</v>
      </c>
      <c r="F18" s="344" t="s">
        <v>299</v>
      </c>
      <c r="G18" s="343">
        <v>6.0725425691256198</v>
      </c>
    </row>
    <row r="19" spans="1:7">
      <c r="A19" t="s">
        <v>143</v>
      </c>
      <c r="B19" t="s">
        <v>324</v>
      </c>
      <c r="C19" t="s">
        <v>325</v>
      </c>
      <c r="D19" t="s">
        <v>297</v>
      </c>
      <c r="E19" t="s">
        <v>298</v>
      </c>
      <c r="F19" s="344" t="s">
        <v>299</v>
      </c>
      <c r="G19" s="343">
        <v>0.43413922783446401</v>
      </c>
    </row>
    <row r="20" spans="1:7">
      <c r="A20" t="s">
        <v>143</v>
      </c>
      <c r="B20" t="s">
        <v>326</v>
      </c>
      <c r="C20" t="s">
        <v>327</v>
      </c>
      <c r="D20" t="s">
        <v>297</v>
      </c>
      <c r="E20" t="s">
        <v>298</v>
      </c>
      <c r="F20" s="344" t="s">
        <v>299</v>
      </c>
      <c r="G20" s="343">
        <v>0</v>
      </c>
    </row>
    <row r="21" spans="1:7">
      <c r="A21" t="s">
        <v>143</v>
      </c>
      <c r="B21" t="s">
        <v>328</v>
      </c>
      <c r="C21" t="s">
        <v>329</v>
      </c>
      <c r="D21" t="s">
        <v>297</v>
      </c>
      <c r="E21" t="s">
        <v>298</v>
      </c>
      <c r="F21" s="343">
        <v>0</v>
      </c>
      <c r="G21" s="344" t="s">
        <v>299</v>
      </c>
    </row>
    <row r="22" spans="1:7">
      <c r="A22" t="s">
        <v>143</v>
      </c>
      <c r="B22" t="s">
        <v>330</v>
      </c>
      <c r="C22" t="s">
        <v>331</v>
      </c>
      <c r="D22" t="s">
        <v>297</v>
      </c>
      <c r="E22" t="s">
        <v>298</v>
      </c>
      <c r="F22" s="343">
        <v>0</v>
      </c>
      <c r="G22" s="344" t="s">
        <v>299</v>
      </c>
    </row>
    <row r="23" spans="1:7">
      <c r="A23" t="s">
        <v>143</v>
      </c>
      <c r="B23" t="s">
        <v>332</v>
      </c>
      <c r="C23" t="s">
        <v>333</v>
      </c>
      <c r="D23" t="s">
        <v>297</v>
      </c>
      <c r="E23" t="s">
        <v>298</v>
      </c>
      <c r="F23" s="343">
        <v>0</v>
      </c>
      <c r="G23" s="344" t="s">
        <v>299</v>
      </c>
    </row>
    <row r="24" spans="1:7">
      <c r="A24" t="s">
        <v>143</v>
      </c>
      <c r="B24" t="s">
        <v>334</v>
      </c>
      <c r="C24" t="s">
        <v>335</v>
      </c>
      <c r="D24" t="s">
        <v>297</v>
      </c>
      <c r="E24" t="s">
        <v>298</v>
      </c>
      <c r="F24" s="343">
        <v>0</v>
      </c>
      <c r="G24" s="344" t="s">
        <v>299</v>
      </c>
    </row>
    <row r="25" spans="1:7">
      <c r="A25" t="s">
        <v>143</v>
      </c>
      <c r="B25" t="s">
        <v>336</v>
      </c>
      <c r="C25" t="s">
        <v>337</v>
      </c>
      <c r="D25" t="s">
        <v>297</v>
      </c>
      <c r="E25" t="s">
        <v>298</v>
      </c>
      <c r="F25" s="343">
        <v>0</v>
      </c>
      <c r="G25" s="344" t="s">
        <v>299</v>
      </c>
    </row>
    <row r="26" spans="1:7">
      <c r="A26" t="s">
        <v>143</v>
      </c>
      <c r="B26" t="s">
        <v>338</v>
      </c>
      <c r="C26" t="s">
        <v>339</v>
      </c>
      <c r="D26" t="s">
        <v>297</v>
      </c>
      <c r="E26" t="s">
        <v>298</v>
      </c>
      <c r="F26" s="343">
        <v>0</v>
      </c>
      <c r="G26" s="344" t="s">
        <v>299</v>
      </c>
    </row>
    <row r="27" spans="1:7">
      <c r="A27" t="s">
        <v>143</v>
      </c>
      <c r="B27" t="s">
        <v>340</v>
      </c>
      <c r="C27" t="s">
        <v>341</v>
      </c>
      <c r="D27" t="s">
        <v>297</v>
      </c>
      <c r="E27" t="s">
        <v>298</v>
      </c>
      <c r="F27" s="343">
        <v>0</v>
      </c>
      <c r="G27" s="344" t="s">
        <v>299</v>
      </c>
    </row>
    <row r="28" spans="1:7">
      <c r="A28" t="s">
        <v>143</v>
      </c>
      <c r="B28" t="s">
        <v>342</v>
      </c>
      <c r="C28" t="s">
        <v>343</v>
      </c>
      <c r="D28" t="s">
        <v>297</v>
      </c>
      <c r="E28" t="s">
        <v>298</v>
      </c>
      <c r="F28" s="343">
        <v>0</v>
      </c>
      <c r="G28" s="344" t="s">
        <v>299</v>
      </c>
    </row>
    <row r="29" spans="1:7">
      <c r="A29" t="s">
        <v>145</v>
      </c>
      <c r="B29" t="s">
        <v>295</v>
      </c>
      <c r="C29" t="s">
        <v>296</v>
      </c>
      <c r="D29" t="s">
        <v>297</v>
      </c>
      <c r="E29" t="s">
        <v>298</v>
      </c>
      <c r="F29" s="343">
        <v>0</v>
      </c>
      <c r="G29" s="344" t="s">
        <v>299</v>
      </c>
    </row>
    <row r="30" spans="1:7">
      <c r="A30" t="s">
        <v>145</v>
      </c>
      <c r="B30" t="s">
        <v>300</v>
      </c>
      <c r="C30" t="s">
        <v>301</v>
      </c>
      <c r="D30" t="s">
        <v>297</v>
      </c>
      <c r="E30" t="s">
        <v>298</v>
      </c>
      <c r="F30" s="343">
        <v>0</v>
      </c>
      <c r="G30" s="344" t="s">
        <v>299</v>
      </c>
    </row>
    <row r="31" spans="1:7">
      <c r="A31" t="s">
        <v>145</v>
      </c>
      <c r="B31" t="s">
        <v>302</v>
      </c>
      <c r="C31" t="s">
        <v>303</v>
      </c>
      <c r="D31" t="s">
        <v>297</v>
      </c>
      <c r="E31" t="s">
        <v>298</v>
      </c>
      <c r="F31" s="343">
        <v>0</v>
      </c>
      <c r="G31" s="344" t="s">
        <v>299</v>
      </c>
    </row>
    <row r="32" spans="1:7">
      <c r="A32" t="s">
        <v>145</v>
      </c>
      <c r="B32" t="s">
        <v>304</v>
      </c>
      <c r="C32" t="s">
        <v>305</v>
      </c>
      <c r="D32" t="s">
        <v>297</v>
      </c>
      <c r="E32" t="s">
        <v>298</v>
      </c>
      <c r="F32" s="343">
        <v>0</v>
      </c>
      <c r="G32" s="344" t="s">
        <v>299</v>
      </c>
    </row>
    <row r="33" spans="1:7">
      <c r="A33" t="s">
        <v>145</v>
      </c>
      <c r="B33" t="s">
        <v>306</v>
      </c>
      <c r="C33" t="s">
        <v>307</v>
      </c>
      <c r="D33" t="s">
        <v>297</v>
      </c>
      <c r="E33" t="s">
        <v>298</v>
      </c>
      <c r="F33" s="343">
        <v>4.8391277518975997</v>
      </c>
      <c r="G33" s="344" t="s">
        <v>299</v>
      </c>
    </row>
    <row r="34" spans="1:7">
      <c r="A34" t="s">
        <v>145</v>
      </c>
      <c r="B34" t="s">
        <v>308</v>
      </c>
      <c r="C34" t="s">
        <v>309</v>
      </c>
      <c r="D34" t="s">
        <v>297</v>
      </c>
      <c r="E34" t="s">
        <v>298</v>
      </c>
      <c r="F34" s="343">
        <v>-1.0125320417392201</v>
      </c>
      <c r="G34" s="344" t="s">
        <v>299</v>
      </c>
    </row>
    <row r="35" spans="1:7">
      <c r="A35" t="s">
        <v>145</v>
      </c>
      <c r="B35" t="s">
        <v>310</v>
      </c>
      <c r="C35" t="s">
        <v>311</v>
      </c>
      <c r="D35" t="s">
        <v>297</v>
      </c>
      <c r="E35" t="s">
        <v>298</v>
      </c>
      <c r="F35" s="343">
        <v>0</v>
      </c>
      <c r="G35" s="344" t="s">
        <v>299</v>
      </c>
    </row>
    <row r="36" spans="1:7">
      <c r="A36" t="s">
        <v>145</v>
      </c>
      <c r="B36" t="s">
        <v>312</v>
      </c>
      <c r="C36" t="s">
        <v>313</v>
      </c>
      <c r="D36" t="s">
        <v>297</v>
      </c>
      <c r="E36" t="s">
        <v>298</v>
      </c>
      <c r="F36" s="343">
        <v>2.1591570085385901E-2</v>
      </c>
      <c r="G36" s="344" t="s">
        <v>299</v>
      </c>
    </row>
    <row r="37" spans="1:7">
      <c r="A37" t="s">
        <v>145</v>
      </c>
      <c r="B37" t="s">
        <v>314</v>
      </c>
      <c r="C37" t="s">
        <v>315</v>
      </c>
      <c r="D37" t="s">
        <v>297</v>
      </c>
      <c r="E37" t="s">
        <v>298</v>
      </c>
      <c r="F37" s="343">
        <v>4.4798875291745199E-2</v>
      </c>
      <c r="G37" s="344" t="s">
        <v>299</v>
      </c>
    </row>
    <row r="38" spans="1:7">
      <c r="A38" t="s">
        <v>145</v>
      </c>
      <c r="B38" t="s">
        <v>316</v>
      </c>
      <c r="C38" t="s">
        <v>317</v>
      </c>
      <c r="D38" t="s">
        <v>297</v>
      </c>
      <c r="E38" t="s">
        <v>298</v>
      </c>
      <c r="F38" s="343">
        <v>0</v>
      </c>
      <c r="G38" s="344" t="s">
        <v>299</v>
      </c>
    </row>
    <row r="39" spans="1:7">
      <c r="A39" t="s">
        <v>145</v>
      </c>
      <c r="B39" t="s">
        <v>318</v>
      </c>
      <c r="C39" t="s">
        <v>319</v>
      </c>
      <c r="D39" t="s">
        <v>297</v>
      </c>
      <c r="E39" t="s">
        <v>298</v>
      </c>
      <c r="F39" s="344" t="s">
        <v>299</v>
      </c>
      <c r="G39" s="343">
        <v>4.3943180863931799E-2</v>
      </c>
    </row>
    <row r="40" spans="1:7">
      <c r="A40" t="s">
        <v>145</v>
      </c>
      <c r="B40" t="s">
        <v>320</v>
      </c>
      <c r="C40" t="s">
        <v>321</v>
      </c>
      <c r="D40" t="s">
        <v>297</v>
      </c>
      <c r="E40" t="s">
        <v>298</v>
      </c>
      <c r="F40" s="344" t="s">
        <v>299</v>
      </c>
      <c r="G40" s="343">
        <v>0.37184466152548801</v>
      </c>
    </row>
    <row r="41" spans="1:7">
      <c r="A41" t="s">
        <v>145</v>
      </c>
      <c r="B41" t="s">
        <v>322</v>
      </c>
      <c r="C41" t="s">
        <v>323</v>
      </c>
      <c r="D41" t="s">
        <v>297</v>
      </c>
      <c r="E41" t="s">
        <v>298</v>
      </c>
      <c r="F41" s="344" t="s">
        <v>299</v>
      </c>
      <c r="G41" s="343">
        <v>0.81816825978530405</v>
      </c>
    </row>
    <row r="42" spans="1:7">
      <c r="A42" t="s">
        <v>145</v>
      </c>
      <c r="B42" t="s">
        <v>324</v>
      </c>
      <c r="C42" t="s">
        <v>325</v>
      </c>
      <c r="D42" t="s">
        <v>297</v>
      </c>
      <c r="E42" t="s">
        <v>298</v>
      </c>
      <c r="F42" s="344" t="s">
        <v>299</v>
      </c>
      <c r="G42" s="343">
        <v>4.9582649408364397E-2</v>
      </c>
    </row>
    <row r="43" spans="1:7">
      <c r="A43" t="s">
        <v>145</v>
      </c>
      <c r="B43" t="s">
        <v>326</v>
      </c>
      <c r="C43" t="s">
        <v>327</v>
      </c>
      <c r="D43" t="s">
        <v>297</v>
      </c>
      <c r="E43" t="s">
        <v>298</v>
      </c>
      <c r="F43" s="344" t="s">
        <v>299</v>
      </c>
      <c r="G43" s="343">
        <v>0</v>
      </c>
    </row>
    <row r="44" spans="1:7">
      <c r="A44" t="s">
        <v>145</v>
      </c>
      <c r="B44" t="s">
        <v>328</v>
      </c>
      <c r="C44" t="s">
        <v>329</v>
      </c>
      <c r="D44" t="s">
        <v>297</v>
      </c>
      <c r="E44" t="s">
        <v>298</v>
      </c>
      <c r="F44" s="343">
        <v>0</v>
      </c>
      <c r="G44" s="344" t="s">
        <v>299</v>
      </c>
    </row>
    <row r="45" spans="1:7">
      <c r="A45" t="s">
        <v>145</v>
      </c>
      <c r="B45" t="s">
        <v>330</v>
      </c>
      <c r="C45" t="s">
        <v>331</v>
      </c>
      <c r="D45" t="s">
        <v>297</v>
      </c>
      <c r="E45" t="s">
        <v>298</v>
      </c>
      <c r="F45" s="343">
        <v>0</v>
      </c>
      <c r="G45" s="344" t="s">
        <v>299</v>
      </c>
    </row>
    <row r="46" spans="1:7">
      <c r="A46" t="s">
        <v>145</v>
      </c>
      <c r="B46" t="s">
        <v>332</v>
      </c>
      <c r="C46" t="s">
        <v>333</v>
      </c>
      <c r="D46" t="s">
        <v>297</v>
      </c>
      <c r="E46" t="s">
        <v>298</v>
      </c>
      <c r="F46" s="343">
        <v>0</v>
      </c>
      <c r="G46" s="344" t="s">
        <v>299</v>
      </c>
    </row>
    <row r="47" spans="1:7">
      <c r="A47" t="s">
        <v>145</v>
      </c>
      <c r="B47" t="s">
        <v>334</v>
      </c>
      <c r="C47" t="s">
        <v>335</v>
      </c>
      <c r="D47" t="s">
        <v>297</v>
      </c>
      <c r="E47" t="s">
        <v>298</v>
      </c>
      <c r="F47" s="343">
        <v>0</v>
      </c>
      <c r="G47" s="344" t="s">
        <v>299</v>
      </c>
    </row>
    <row r="48" spans="1:7">
      <c r="A48" t="s">
        <v>145</v>
      </c>
      <c r="B48" t="s">
        <v>336</v>
      </c>
      <c r="C48" t="s">
        <v>337</v>
      </c>
      <c r="D48" t="s">
        <v>297</v>
      </c>
      <c r="E48" t="s">
        <v>298</v>
      </c>
      <c r="F48" s="343">
        <v>0</v>
      </c>
      <c r="G48" s="344" t="s">
        <v>299</v>
      </c>
    </row>
    <row r="49" spans="1:7">
      <c r="A49" t="s">
        <v>145</v>
      </c>
      <c r="B49" t="s">
        <v>338</v>
      </c>
      <c r="C49" t="s">
        <v>339</v>
      </c>
      <c r="D49" t="s">
        <v>297</v>
      </c>
      <c r="E49" t="s">
        <v>298</v>
      </c>
      <c r="F49" s="343">
        <v>0</v>
      </c>
      <c r="G49" s="344" t="s">
        <v>299</v>
      </c>
    </row>
    <row r="50" spans="1:7">
      <c r="A50" t="s">
        <v>145</v>
      </c>
      <c r="B50" t="s">
        <v>340</v>
      </c>
      <c r="C50" t="s">
        <v>341</v>
      </c>
      <c r="D50" t="s">
        <v>297</v>
      </c>
      <c r="E50" t="s">
        <v>298</v>
      </c>
      <c r="F50" s="343">
        <v>0</v>
      </c>
      <c r="G50" s="344" t="s">
        <v>299</v>
      </c>
    </row>
    <row r="51" spans="1:7">
      <c r="A51" t="s">
        <v>145</v>
      </c>
      <c r="B51" t="s">
        <v>342</v>
      </c>
      <c r="C51" t="s">
        <v>343</v>
      </c>
      <c r="D51" t="s">
        <v>297</v>
      </c>
      <c r="E51" t="s">
        <v>298</v>
      </c>
      <c r="F51" s="343">
        <v>0</v>
      </c>
      <c r="G51" s="344" t="s">
        <v>299</v>
      </c>
    </row>
    <row r="52" spans="1:7">
      <c r="A52" t="s">
        <v>147</v>
      </c>
      <c r="B52" t="s">
        <v>295</v>
      </c>
      <c r="C52" t="s">
        <v>296</v>
      </c>
      <c r="D52" t="s">
        <v>297</v>
      </c>
      <c r="E52" t="s">
        <v>298</v>
      </c>
      <c r="F52" s="343">
        <v>0</v>
      </c>
      <c r="G52" s="344" t="s">
        <v>299</v>
      </c>
    </row>
    <row r="53" spans="1:7">
      <c r="A53" t="s">
        <v>147</v>
      </c>
      <c r="B53" t="s">
        <v>300</v>
      </c>
      <c r="C53" t="s">
        <v>301</v>
      </c>
      <c r="D53" t="s">
        <v>297</v>
      </c>
      <c r="E53" t="s">
        <v>298</v>
      </c>
      <c r="F53" s="343">
        <v>0</v>
      </c>
      <c r="G53" s="344" t="s">
        <v>299</v>
      </c>
    </row>
    <row r="54" spans="1:7">
      <c r="A54" t="s">
        <v>147</v>
      </c>
      <c r="B54" t="s">
        <v>302</v>
      </c>
      <c r="C54" t="s">
        <v>303</v>
      </c>
      <c r="D54" t="s">
        <v>297</v>
      </c>
      <c r="E54" t="s">
        <v>298</v>
      </c>
      <c r="F54" s="343">
        <v>-0.116907573685242</v>
      </c>
      <c r="G54" s="344" t="s">
        <v>299</v>
      </c>
    </row>
    <row r="55" spans="1:7">
      <c r="A55" t="s">
        <v>147</v>
      </c>
      <c r="B55" t="s">
        <v>304</v>
      </c>
      <c r="C55" t="s">
        <v>305</v>
      </c>
      <c r="D55" t="s">
        <v>297</v>
      </c>
      <c r="E55" t="s">
        <v>298</v>
      </c>
      <c r="F55" s="343">
        <v>0</v>
      </c>
      <c r="G55" s="344" t="s">
        <v>299</v>
      </c>
    </row>
    <row r="56" spans="1:7">
      <c r="A56" t="s">
        <v>147</v>
      </c>
      <c r="B56" t="s">
        <v>306</v>
      </c>
      <c r="C56" t="s">
        <v>307</v>
      </c>
      <c r="D56" t="s">
        <v>297</v>
      </c>
      <c r="E56" t="s">
        <v>298</v>
      </c>
      <c r="F56" s="343">
        <v>3.2844271313822402</v>
      </c>
      <c r="G56" s="344" t="s">
        <v>299</v>
      </c>
    </row>
    <row r="57" spans="1:7">
      <c r="A57" t="s">
        <v>147</v>
      </c>
      <c r="B57" t="s">
        <v>308</v>
      </c>
      <c r="C57" t="s">
        <v>309</v>
      </c>
      <c r="D57" t="s">
        <v>297</v>
      </c>
      <c r="E57" t="s">
        <v>298</v>
      </c>
      <c r="F57" s="343">
        <v>-0.13691093002336799</v>
      </c>
      <c r="G57" s="344" t="s">
        <v>299</v>
      </c>
    </row>
    <row r="58" spans="1:7">
      <c r="A58" t="s">
        <v>147</v>
      </c>
      <c r="B58" t="s">
        <v>310</v>
      </c>
      <c r="C58" t="s">
        <v>311</v>
      </c>
      <c r="D58" t="s">
        <v>297</v>
      </c>
      <c r="E58" t="s">
        <v>298</v>
      </c>
      <c r="F58" s="343">
        <v>0</v>
      </c>
      <c r="G58" s="344" t="s">
        <v>299</v>
      </c>
    </row>
    <row r="59" spans="1:7">
      <c r="A59" t="s">
        <v>147</v>
      </c>
      <c r="B59" t="s">
        <v>312</v>
      </c>
      <c r="C59" t="s">
        <v>313</v>
      </c>
      <c r="D59" t="s">
        <v>297</v>
      </c>
      <c r="E59" t="s">
        <v>298</v>
      </c>
      <c r="F59" s="343">
        <v>0</v>
      </c>
      <c r="G59" s="344" t="s">
        <v>299</v>
      </c>
    </row>
    <row r="60" spans="1:7">
      <c r="A60" t="s">
        <v>147</v>
      </c>
      <c r="B60" t="s">
        <v>314</v>
      </c>
      <c r="C60" t="s">
        <v>315</v>
      </c>
      <c r="D60" t="s">
        <v>297</v>
      </c>
      <c r="E60" t="s">
        <v>298</v>
      </c>
      <c r="F60" s="343">
        <v>0</v>
      </c>
      <c r="G60" s="344" t="s">
        <v>299</v>
      </c>
    </row>
    <row r="61" spans="1:7">
      <c r="A61" t="s">
        <v>147</v>
      </c>
      <c r="B61" t="s">
        <v>316</v>
      </c>
      <c r="C61" t="s">
        <v>317</v>
      </c>
      <c r="D61" t="s">
        <v>297</v>
      </c>
      <c r="E61" t="s">
        <v>298</v>
      </c>
      <c r="F61" s="343">
        <v>0</v>
      </c>
      <c r="G61" s="344" t="s">
        <v>299</v>
      </c>
    </row>
    <row r="62" spans="1:7">
      <c r="A62" t="s">
        <v>147</v>
      </c>
      <c r="B62" t="s">
        <v>318</v>
      </c>
      <c r="C62" t="s">
        <v>319</v>
      </c>
      <c r="D62" t="s">
        <v>297</v>
      </c>
      <c r="E62" t="s">
        <v>298</v>
      </c>
      <c r="F62" s="344" t="s">
        <v>299</v>
      </c>
      <c r="G62" s="343">
        <v>-0.14428645206308199</v>
      </c>
    </row>
    <row r="63" spans="1:7">
      <c r="A63" t="s">
        <v>147</v>
      </c>
      <c r="B63" t="s">
        <v>320</v>
      </c>
      <c r="C63" t="s">
        <v>321</v>
      </c>
      <c r="D63" t="s">
        <v>297</v>
      </c>
      <c r="E63" t="s">
        <v>298</v>
      </c>
      <c r="F63" s="344" t="s">
        <v>299</v>
      </c>
      <c r="G63" s="343">
        <v>-3.54839173552128E-2</v>
      </c>
    </row>
    <row r="64" spans="1:7">
      <c r="A64" t="s">
        <v>147</v>
      </c>
      <c r="B64" t="s">
        <v>322</v>
      </c>
      <c r="C64" t="s">
        <v>323</v>
      </c>
      <c r="D64" t="s">
        <v>297</v>
      </c>
      <c r="E64" t="s">
        <v>298</v>
      </c>
      <c r="F64" s="344" t="s">
        <v>299</v>
      </c>
      <c r="G64" s="343">
        <v>-1.7416761831264801E-3</v>
      </c>
    </row>
    <row r="65" spans="1:7">
      <c r="A65" t="s">
        <v>147</v>
      </c>
      <c r="B65" t="s">
        <v>324</v>
      </c>
      <c r="C65" t="s">
        <v>325</v>
      </c>
      <c r="D65" t="s">
        <v>297</v>
      </c>
      <c r="E65" t="s">
        <v>298</v>
      </c>
      <c r="F65" s="344" t="s">
        <v>299</v>
      </c>
      <c r="G65" s="343">
        <v>0</v>
      </c>
    </row>
    <row r="66" spans="1:7">
      <c r="A66" t="s">
        <v>147</v>
      </c>
      <c r="B66" t="s">
        <v>326</v>
      </c>
      <c r="C66" t="s">
        <v>327</v>
      </c>
      <c r="D66" t="s">
        <v>297</v>
      </c>
      <c r="E66" t="s">
        <v>298</v>
      </c>
      <c r="F66" s="344" t="s">
        <v>299</v>
      </c>
      <c r="G66" s="343">
        <v>0</v>
      </c>
    </row>
    <row r="67" spans="1:7">
      <c r="A67" t="s">
        <v>147</v>
      </c>
      <c r="B67" t="s">
        <v>328</v>
      </c>
      <c r="C67" t="s">
        <v>329</v>
      </c>
      <c r="D67" t="s">
        <v>297</v>
      </c>
      <c r="E67" t="s">
        <v>298</v>
      </c>
      <c r="F67" s="343">
        <v>0</v>
      </c>
      <c r="G67" s="344" t="s">
        <v>299</v>
      </c>
    </row>
    <row r="68" spans="1:7">
      <c r="A68" t="s">
        <v>147</v>
      </c>
      <c r="B68" t="s">
        <v>330</v>
      </c>
      <c r="C68" t="s">
        <v>331</v>
      </c>
      <c r="D68" t="s">
        <v>297</v>
      </c>
      <c r="E68" t="s">
        <v>298</v>
      </c>
      <c r="F68" s="343">
        <v>0</v>
      </c>
      <c r="G68" s="344" t="s">
        <v>299</v>
      </c>
    </row>
    <row r="69" spans="1:7">
      <c r="A69" t="s">
        <v>147</v>
      </c>
      <c r="B69" t="s">
        <v>332</v>
      </c>
      <c r="C69" t="s">
        <v>333</v>
      </c>
      <c r="D69" t="s">
        <v>297</v>
      </c>
      <c r="E69" t="s">
        <v>298</v>
      </c>
      <c r="F69" s="343">
        <v>0</v>
      </c>
      <c r="G69" s="344" t="s">
        <v>299</v>
      </c>
    </row>
    <row r="70" spans="1:7">
      <c r="A70" t="s">
        <v>147</v>
      </c>
      <c r="B70" t="s">
        <v>334</v>
      </c>
      <c r="C70" t="s">
        <v>335</v>
      </c>
      <c r="D70" t="s">
        <v>297</v>
      </c>
      <c r="E70" t="s">
        <v>298</v>
      </c>
      <c r="F70" s="343">
        <v>0</v>
      </c>
      <c r="G70" s="344" t="s">
        <v>299</v>
      </c>
    </row>
    <row r="71" spans="1:7">
      <c r="A71" t="s">
        <v>147</v>
      </c>
      <c r="B71" t="s">
        <v>336</v>
      </c>
      <c r="C71" t="s">
        <v>337</v>
      </c>
      <c r="D71" t="s">
        <v>297</v>
      </c>
      <c r="E71" t="s">
        <v>298</v>
      </c>
      <c r="F71" s="343">
        <v>0</v>
      </c>
      <c r="G71" s="344" t="s">
        <v>299</v>
      </c>
    </row>
    <row r="72" spans="1:7">
      <c r="A72" t="s">
        <v>147</v>
      </c>
      <c r="B72" t="s">
        <v>338</v>
      </c>
      <c r="C72" t="s">
        <v>339</v>
      </c>
      <c r="D72" t="s">
        <v>297</v>
      </c>
      <c r="E72" t="s">
        <v>298</v>
      </c>
      <c r="F72" s="343">
        <v>0</v>
      </c>
      <c r="G72" s="344" t="s">
        <v>299</v>
      </c>
    </row>
    <row r="73" spans="1:7">
      <c r="A73" t="s">
        <v>147</v>
      </c>
      <c r="B73" t="s">
        <v>340</v>
      </c>
      <c r="C73" t="s">
        <v>341</v>
      </c>
      <c r="D73" t="s">
        <v>297</v>
      </c>
      <c r="E73" t="s">
        <v>298</v>
      </c>
      <c r="F73" s="343">
        <v>0</v>
      </c>
      <c r="G73" s="344" t="s">
        <v>299</v>
      </c>
    </row>
    <row r="74" spans="1:7">
      <c r="A74" t="s">
        <v>147</v>
      </c>
      <c r="B74" t="s">
        <v>342</v>
      </c>
      <c r="C74" t="s">
        <v>343</v>
      </c>
      <c r="D74" t="s">
        <v>297</v>
      </c>
      <c r="E74" t="s">
        <v>298</v>
      </c>
      <c r="F74" s="343">
        <v>0</v>
      </c>
      <c r="G74" s="344" t="s">
        <v>299</v>
      </c>
    </row>
    <row r="75" spans="1:7">
      <c r="A75" t="s">
        <v>149</v>
      </c>
      <c r="B75" t="s">
        <v>295</v>
      </c>
      <c r="C75" t="s">
        <v>296</v>
      </c>
      <c r="D75" t="s">
        <v>297</v>
      </c>
      <c r="E75" t="s">
        <v>298</v>
      </c>
      <c r="F75" s="343">
        <v>0</v>
      </c>
      <c r="G75" s="344" t="s">
        <v>299</v>
      </c>
    </row>
    <row r="76" spans="1:7">
      <c r="A76" t="s">
        <v>149</v>
      </c>
      <c r="B76" t="s">
        <v>300</v>
      </c>
      <c r="C76" t="s">
        <v>301</v>
      </c>
      <c r="D76" t="s">
        <v>297</v>
      </c>
      <c r="E76" t="s">
        <v>298</v>
      </c>
      <c r="F76" s="343">
        <v>1.5779555891000101</v>
      </c>
      <c r="G76" s="344" t="s">
        <v>299</v>
      </c>
    </row>
    <row r="77" spans="1:7">
      <c r="A77" t="s">
        <v>149</v>
      </c>
      <c r="B77" t="s">
        <v>302</v>
      </c>
      <c r="C77" t="s">
        <v>303</v>
      </c>
      <c r="D77" t="s">
        <v>297</v>
      </c>
      <c r="E77" t="s">
        <v>298</v>
      </c>
      <c r="F77" s="343">
        <v>-0.51527422509520304</v>
      </c>
      <c r="G77" s="344" t="s">
        <v>299</v>
      </c>
    </row>
    <row r="78" spans="1:7">
      <c r="A78" t="s">
        <v>149</v>
      </c>
      <c r="B78" t="s">
        <v>304</v>
      </c>
      <c r="C78" t="s">
        <v>305</v>
      </c>
      <c r="D78" t="s">
        <v>297</v>
      </c>
      <c r="E78" t="s">
        <v>298</v>
      </c>
      <c r="F78" s="343">
        <v>0</v>
      </c>
      <c r="G78" s="344" t="s">
        <v>299</v>
      </c>
    </row>
    <row r="79" spans="1:7">
      <c r="A79" t="s">
        <v>149</v>
      </c>
      <c r="B79" t="s">
        <v>306</v>
      </c>
      <c r="C79" t="s">
        <v>307</v>
      </c>
      <c r="D79" t="s">
        <v>297</v>
      </c>
      <c r="E79" t="s">
        <v>298</v>
      </c>
      <c r="F79" s="343">
        <v>1.2361630261684999</v>
      </c>
      <c r="G79" s="344" t="s">
        <v>299</v>
      </c>
    </row>
    <row r="80" spans="1:7">
      <c r="A80" t="s">
        <v>149</v>
      </c>
      <c r="B80" t="s">
        <v>308</v>
      </c>
      <c r="C80" t="s">
        <v>309</v>
      </c>
      <c r="D80" t="s">
        <v>297</v>
      </c>
      <c r="E80" t="s">
        <v>298</v>
      </c>
      <c r="F80" s="343">
        <v>0.23726766248150399</v>
      </c>
      <c r="G80" s="344" t="s">
        <v>299</v>
      </c>
    </row>
    <row r="81" spans="1:7">
      <c r="A81" t="s">
        <v>149</v>
      </c>
      <c r="B81" t="s">
        <v>310</v>
      </c>
      <c r="C81" t="s">
        <v>311</v>
      </c>
      <c r="D81" t="s">
        <v>297</v>
      </c>
      <c r="E81" t="s">
        <v>298</v>
      </c>
      <c r="F81" s="343">
        <v>0</v>
      </c>
      <c r="G81" s="344" t="s">
        <v>299</v>
      </c>
    </row>
    <row r="82" spans="1:7">
      <c r="A82" t="s">
        <v>149</v>
      </c>
      <c r="B82" t="s">
        <v>312</v>
      </c>
      <c r="C82" t="s">
        <v>313</v>
      </c>
      <c r="D82" t="s">
        <v>297</v>
      </c>
      <c r="E82" t="s">
        <v>298</v>
      </c>
      <c r="F82" s="343">
        <v>-8.0301465226175803E-2</v>
      </c>
      <c r="G82" s="344" t="s">
        <v>299</v>
      </c>
    </row>
    <row r="83" spans="1:7">
      <c r="A83" t="s">
        <v>149</v>
      </c>
      <c r="B83" t="s">
        <v>314</v>
      </c>
      <c r="C83" t="s">
        <v>315</v>
      </c>
      <c r="D83" t="s">
        <v>297</v>
      </c>
      <c r="E83" t="s">
        <v>298</v>
      </c>
      <c r="F83" s="343">
        <v>7.4353038293092401E-4</v>
      </c>
      <c r="G83" s="344" t="s">
        <v>299</v>
      </c>
    </row>
    <row r="84" spans="1:7">
      <c r="A84" t="s">
        <v>149</v>
      </c>
      <c r="B84" t="s">
        <v>316</v>
      </c>
      <c r="C84" t="s">
        <v>317</v>
      </c>
      <c r="D84" t="s">
        <v>297</v>
      </c>
      <c r="E84" t="s">
        <v>298</v>
      </c>
      <c r="F84" s="343">
        <v>0</v>
      </c>
      <c r="G84" s="344" t="s">
        <v>299</v>
      </c>
    </row>
    <row r="85" spans="1:7">
      <c r="A85" t="s">
        <v>149</v>
      </c>
      <c r="B85" t="s">
        <v>318</v>
      </c>
      <c r="C85" t="s">
        <v>319</v>
      </c>
      <c r="D85" t="s">
        <v>297</v>
      </c>
      <c r="E85" t="s">
        <v>298</v>
      </c>
      <c r="F85" s="344" t="s">
        <v>299</v>
      </c>
      <c r="G85" s="343">
        <v>0.25839839301926698</v>
      </c>
    </row>
    <row r="86" spans="1:7">
      <c r="A86" t="s">
        <v>149</v>
      </c>
      <c r="B86" t="s">
        <v>320</v>
      </c>
      <c r="C86" t="s">
        <v>321</v>
      </c>
      <c r="D86" t="s">
        <v>297</v>
      </c>
      <c r="E86" t="s">
        <v>298</v>
      </c>
      <c r="F86" s="344" t="s">
        <v>299</v>
      </c>
      <c r="G86" s="343">
        <v>1.4663377158977799</v>
      </c>
    </row>
    <row r="87" spans="1:7">
      <c r="A87" t="s">
        <v>149</v>
      </c>
      <c r="B87" t="s">
        <v>322</v>
      </c>
      <c r="C87" t="s">
        <v>323</v>
      </c>
      <c r="D87" t="s">
        <v>297</v>
      </c>
      <c r="E87" t="s">
        <v>298</v>
      </c>
      <c r="F87" s="344" t="s">
        <v>299</v>
      </c>
      <c r="G87" s="343">
        <v>1.55733877176224</v>
      </c>
    </row>
    <row r="88" spans="1:7">
      <c r="A88" t="s">
        <v>149</v>
      </c>
      <c r="B88" t="s">
        <v>324</v>
      </c>
      <c r="C88" t="s">
        <v>325</v>
      </c>
      <c r="D88" t="s">
        <v>297</v>
      </c>
      <c r="E88" t="s">
        <v>298</v>
      </c>
      <c r="F88" s="344" t="s">
        <v>299</v>
      </c>
      <c r="G88" s="343">
        <v>0.115861465108196</v>
      </c>
    </row>
    <row r="89" spans="1:7">
      <c r="A89" t="s">
        <v>149</v>
      </c>
      <c r="B89" t="s">
        <v>326</v>
      </c>
      <c r="C89" t="s">
        <v>327</v>
      </c>
      <c r="D89" t="s">
        <v>297</v>
      </c>
      <c r="E89" t="s">
        <v>298</v>
      </c>
      <c r="F89" s="344" t="s">
        <v>299</v>
      </c>
      <c r="G89" s="343">
        <v>0</v>
      </c>
    </row>
    <row r="90" spans="1:7">
      <c r="A90" t="s">
        <v>149</v>
      </c>
      <c r="B90" t="s">
        <v>328</v>
      </c>
      <c r="C90" t="s">
        <v>329</v>
      </c>
      <c r="D90" t="s">
        <v>297</v>
      </c>
      <c r="E90" t="s">
        <v>298</v>
      </c>
      <c r="F90" s="343">
        <v>0</v>
      </c>
      <c r="G90" s="344" t="s">
        <v>299</v>
      </c>
    </row>
    <row r="91" spans="1:7">
      <c r="A91" t="s">
        <v>149</v>
      </c>
      <c r="B91" t="s">
        <v>330</v>
      </c>
      <c r="C91" t="s">
        <v>331</v>
      </c>
      <c r="D91" t="s">
        <v>297</v>
      </c>
      <c r="E91" t="s">
        <v>298</v>
      </c>
      <c r="F91" s="343">
        <v>0</v>
      </c>
      <c r="G91" s="344" t="s">
        <v>299</v>
      </c>
    </row>
    <row r="92" spans="1:7">
      <c r="A92" t="s">
        <v>149</v>
      </c>
      <c r="B92" t="s">
        <v>332</v>
      </c>
      <c r="C92" t="s">
        <v>333</v>
      </c>
      <c r="D92" t="s">
        <v>297</v>
      </c>
      <c r="E92" t="s">
        <v>298</v>
      </c>
      <c r="F92" s="343">
        <v>0</v>
      </c>
      <c r="G92" s="344" t="s">
        <v>299</v>
      </c>
    </row>
    <row r="93" spans="1:7">
      <c r="A93" t="s">
        <v>149</v>
      </c>
      <c r="B93" t="s">
        <v>334</v>
      </c>
      <c r="C93" t="s">
        <v>335</v>
      </c>
      <c r="D93" t="s">
        <v>297</v>
      </c>
      <c r="E93" t="s">
        <v>298</v>
      </c>
      <c r="F93" s="343">
        <v>0</v>
      </c>
      <c r="G93" s="344" t="s">
        <v>299</v>
      </c>
    </row>
    <row r="94" spans="1:7">
      <c r="A94" t="s">
        <v>149</v>
      </c>
      <c r="B94" t="s">
        <v>336</v>
      </c>
      <c r="C94" t="s">
        <v>337</v>
      </c>
      <c r="D94" t="s">
        <v>297</v>
      </c>
      <c r="E94" t="s">
        <v>298</v>
      </c>
      <c r="F94" s="343">
        <v>0</v>
      </c>
      <c r="G94" s="344" t="s">
        <v>299</v>
      </c>
    </row>
    <row r="95" spans="1:7">
      <c r="A95" t="s">
        <v>149</v>
      </c>
      <c r="B95" t="s">
        <v>338</v>
      </c>
      <c r="C95" t="s">
        <v>339</v>
      </c>
      <c r="D95" t="s">
        <v>297</v>
      </c>
      <c r="E95" t="s">
        <v>298</v>
      </c>
      <c r="F95" s="343">
        <v>0</v>
      </c>
      <c r="G95" s="344" t="s">
        <v>299</v>
      </c>
    </row>
    <row r="96" spans="1:7">
      <c r="A96" t="s">
        <v>149</v>
      </c>
      <c r="B96" t="s">
        <v>340</v>
      </c>
      <c r="C96" t="s">
        <v>341</v>
      </c>
      <c r="D96" t="s">
        <v>297</v>
      </c>
      <c r="E96" t="s">
        <v>298</v>
      </c>
      <c r="F96" s="343">
        <v>0</v>
      </c>
      <c r="G96" s="344" t="s">
        <v>299</v>
      </c>
    </row>
    <row r="97" spans="1:7">
      <c r="A97" t="s">
        <v>149</v>
      </c>
      <c r="B97" t="s">
        <v>342</v>
      </c>
      <c r="C97" t="s">
        <v>343</v>
      </c>
      <c r="D97" t="s">
        <v>297</v>
      </c>
      <c r="E97" t="s">
        <v>298</v>
      </c>
      <c r="F97" s="343">
        <v>0</v>
      </c>
      <c r="G97" s="344" t="s">
        <v>299</v>
      </c>
    </row>
    <row r="98" spans="1:7">
      <c r="A98" t="s">
        <v>151</v>
      </c>
      <c r="B98" t="s">
        <v>295</v>
      </c>
      <c r="C98" t="s">
        <v>296</v>
      </c>
      <c r="D98" t="s">
        <v>297</v>
      </c>
      <c r="E98" t="s">
        <v>298</v>
      </c>
      <c r="F98" s="343">
        <v>0</v>
      </c>
      <c r="G98" s="344" t="s">
        <v>299</v>
      </c>
    </row>
    <row r="99" spans="1:7">
      <c r="A99" t="s">
        <v>151</v>
      </c>
      <c r="B99" t="s">
        <v>300</v>
      </c>
      <c r="C99" t="s">
        <v>301</v>
      </c>
      <c r="D99" t="s">
        <v>297</v>
      </c>
      <c r="E99" t="s">
        <v>298</v>
      </c>
      <c r="F99" s="343">
        <v>0</v>
      </c>
      <c r="G99" s="344" t="s">
        <v>299</v>
      </c>
    </row>
    <row r="100" spans="1:7">
      <c r="A100" t="s">
        <v>151</v>
      </c>
      <c r="B100" t="s">
        <v>302</v>
      </c>
      <c r="C100" t="s">
        <v>303</v>
      </c>
      <c r="D100" t="s">
        <v>297</v>
      </c>
      <c r="E100" t="s">
        <v>298</v>
      </c>
      <c r="F100" s="343">
        <v>0</v>
      </c>
      <c r="G100" s="344" t="s">
        <v>299</v>
      </c>
    </row>
    <row r="101" spans="1:7">
      <c r="A101" t="s">
        <v>151</v>
      </c>
      <c r="B101" t="s">
        <v>304</v>
      </c>
      <c r="C101" t="s">
        <v>305</v>
      </c>
      <c r="D101" t="s">
        <v>297</v>
      </c>
      <c r="E101" t="s">
        <v>298</v>
      </c>
      <c r="F101" s="343">
        <v>0</v>
      </c>
      <c r="G101" s="344" t="s">
        <v>299</v>
      </c>
    </row>
    <row r="102" spans="1:7">
      <c r="A102" t="s">
        <v>151</v>
      </c>
      <c r="B102" t="s">
        <v>306</v>
      </c>
      <c r="C102" t="s">
        <v>307</v>
      </c>
      <c r="D102" t="s">
        <v>297</v>
      </c>
      <c r="E102" t="s">
        <v>298</v>
      </c>
      <c r="F102" s="343">
        <v>21.892693535909899</v>
      </c>
      <c r="G102" s="344" t="s">
        <v>299</v>
      </c>
    </row>
    <row r="103" spans="1:7">
      <c r="A103" t="s">
        <v>151</v>
      </c>
      <c r="B103" t="s">
        <v>308</v>
      </c>
      <c r="C103" t="s">
        <v>309</v>
      </c>
      <c r="D103" t="s">
        <v>297</v>
      </c>
      <c r="E103" t="s">
        <v>298</v>
      </c>
      <c r="F103" s="343">
        <v>-7.3308359499534097</v>
      </c>
      <c r="G103" s="344" t="s">
        <v>299</v>
      </c>
    </row>
    <row r="104" spans="1:7">
      <c r="A104" t="s">
        <v>151</v>
      </c>
      <c r="B104" t="s">
        <v>310</v>
      </c>
      <c r="C104" t="s">
        <v>311</v>
      </c>
      <c r="D104" t="s">
        <v>297</v>
      </c>
      <c r="E104" t="s">
        <v>298</v>
      </c>
      <c r="F104" s="343">
        <v>0</v>
      </c>
      <c r="G104" s="344" t="s">
        <v>299</v>
      </c>
    </row>
    <row r="105" spans="1:7">
      <c r="A105" t="s">
        <v>151</v>
      </c>
      <c r="B105" t="s">
        <v>312</v>
      </c>
      <c r="C105" t="s">
        <v>313</v>
      </c>
      <c r="D105" t="s">
        <v>297</v>
      </c>
      <c r="E105" t="s">
        <v>298</v>
      </c>
      <c r="F105" s="343">
        <v>-0.65427643188488704</v>
      </c>
      <c r="G105" s="344" t="s">
        <v>299</v>
      </c>
    </row>
    <row r="106" spans="1:7">
      <c r="A106" t="s">
        <v>151</v>
      </c>
      <c r="B106" t="s">
        <v>314</v>
      </c>
      <c r="C106" t="s">
        <v>315</v>
      </c>
      <c r="D106" t="s">
        <v>297</v>
      </c>
      <c r="E106" t="s">
        <v>298</v>
      </c>
      <c r="F106" s="343">
        <v>0.24516941377594501</v>
      </c>
      <c r="G106" s="344" t="s">
        <v>299</v>
      </c>
    </row>
    <row r="107" spans="1:7">
      <c r="A107" t="s">
        <v>151</v>
      </c>
      <c r="B107" t="s">
        <v>316</v>
      </c>
      <c r="C107" t="s">
        <v>317</v>
      </c>
      <c r="D107" t="s">
        <v>297</v>
      </c>
      <c r="E107" t="s">
        <v>298</v>
      </c>
      <c r="F107" s="343">
        <v>0</v>
      </c>
      <c r="G107" s="344" t="s">
        <v>299</v>
      </c>
    </row>
    <row r="108" spans="1:7">
      <c r="A108" t="s">
        <v>151</v>
      </c>
      <c r="B108" t="s">
        <v>318</v>
      </c>
      <c r="C108" t="s">
        <v>319</v>
      </c>
      <c r="D108" t="s">
        <v>297</v>
      </c>
      <c r="E108" t="s">
        <v>298</v>
      </c>
      <c r="F108" s="344" t="s">
        <v>299</v>
      </c>
      <c r="G108" s="343">
        <v>-0.96303006238396105</v>
      </c>
    </row>
    <row r="109" spans="1:7">
      <c r="A109" t="s">
        <v>151</v>
      </c>
      <c r="B109" t="s">
        <v>320</v>
      </c>
      <c r="C109" t="s">
        <v>321</v>
      </c>
      <c r="D109" t="s">
        <v>297</v>
      </c>
      <c r="E109" t="s">
        <v>298</v>
      </c>
      <c r="F109" s="344" t="s">
        <v>299</v>
      </c>
      <c r="G109" s="343">
        <v>-10.4954247856307</v>
      </c>
    </row>
    <row r="110" spans="1:7">
      <c r="A110" t="s">
        <v>151</v>
      </c>
      <c r="B110" t="s">
        <v>322</v>
      </c>
      <c r="C110" t="s">
        <v>323</v>
      </c>
      <c r="D110" t="s">
        <v>297</v>
      </c>
      <c r="E110" t="s">
        <v>298</v>
      </c>
      <c r="F110" s="344" t="s">
        <v>299</v>
      </c>
      <c r="G110" s="343">
        <v>-10.09703751686</v>
      </c>
    </row>
    <row r="111" spans="1:7">
      <c r="A111" t="s">
        <v>151</v>
      </c>
      <c r="B111" t="s">
        <v>324</v>
      </c>
      <c r="C111" t="s">
        <v>325</v>
      </c>
      <c r="D111" t="s">
        <v>297</v>
      </c>
      <c r="E111" t="s">
        <v>298</v>
      </c>
      <c r="F111" s="344" t="s">
        <v>299</v>
      </c>
      <c r="G111" s="343">
        <v>-1.2764989197029899</v>
      </c>
    </row>
    <row r="112" spans="1:7">
      <c r="A112" t="s">
        <v>151</v>
      </c>
      <c r="B112" t="s">
        <v>326</v>
      </c>
      <c r="C112" t="s">
        <v>327</v>
      </c>
      <c r="D112" t="s">
        <v>297</v>
      </c>
      <c r="E112" t="s">
        <v>298</v>
      </c>
      <c r="F112" s="344" t="s">
        <v>299</v>
      </c>
      <c r="G112" s="343">
        <v>0</v>
      </c>
    </row>
    <row r="113" spans="1:8">
      <c r="A113" t="s">
        <v>151</v>
      </c>
      <c r="B113" t="s">
        <v>328</v>
      </c>
      <c r="C113" t="s">
        <v>329</v>
      </c>
      <c r="D113" t="s">
        <v>297</v>
      </c>
      <c r="E113" t="s">
        <v>298</v>
      </c>
      <c r="F113" s="343">
        <v>0</v>
      </c>
      <c r="G113" s="344" t="s">
        <v>299</v>
      </c>
    </row>
    <row r="114" spans="1:8">
      <c r="A114" t="s">
        <v>151</v>
      </c>
      <c r="B114" t="s">
        <v>330</v>
      </c>
      <c r="C114" t="s">
        <v>331</v>
      </c>
      <c r="D114" t="s">
        <v>297</v>
      </c>
      <c r="E114" t="s">
        <v>298</v>
      </c>
      <c r="F114" s="343">
        <v>0</v>
      </c>
      <c r="G114" s="344" t="s">
        <v>299</v>
      </c>
    </row>
    <row r="115" spans="1:8">
      <c r="A115" t="s">
        <v>151</v>
      </c>
      <c r="B115" t="s">
        <v>332</v>
      </c>
      <c r="C115" t="s">
        <v>333</v>
      </c>
      <c r="D115" t="s">
        <v>297</v>
      </c>
      <c r="E115" t="s">
        <v>298</v>
      </c>
      <c r="F115" s="343">
        <v>0</v>
      </c>
      <c r="G115" s="344" t="s">
        <v>299</v>
      </c>
    </row>
    <row r="116" spans="1:8">
      <c r="A116" t="s">
        <v>151</v>
      </c>
      <c r="B116" t="s">
        <v>334</v>
      </c>
      <c r="C116" t="s">
        <v>335</v>
      </c>
      <c r="D116" t="s">
        <v>297</v>
      </c>
      <c r="E116" t="s">
        <v>298</v>
      </c>
      <c r="F116" s="343">
        <v>0</v>
      </c>
      <c r="G116" s="344" t="s">
        <v>299</v>
      </c>
    </row>
    <row r="117" spans="1:8">
      <c r="A117" t="s">
        <v>151</v>
      </c>
      <c r="B117" t="s">
        <v>336</v>
      </c>
      <c r="C117" t="s">
        <v>337</v>
      </c>
      <c r="D117" t="s">
        <v>297</v>
      </c>
      <c r="E117" t="s">
        <v>298</v>
      </c>
      <c r="F117" s="343">
        <v>0</v>
      </c>
      <c r="G117" s="344" t="s">
        <v>299</v>
      </c>
    </row>
    <row r="118" spans="1:8">
      <c r="A118" t="s">
        <v>151</v>
      </c>
      <c r="B118" t="s">
        <v>338</v>
      </c>
      <c r="C118" t="s">
        <v>339</v>
      </c>
      <c r="D118" t="s">
        <v>297</v>
      </c>
      <c r="E118" t="s">
        <v>298</v>
      </c>
      <c r="F118" s="343">
        <v>0</v>
      </c>
      <c r="G118" s="344" t="s">
        <v>299</v>
      </c>
    </row>
    <row r="119" spans="1:8">
      <c r="A119" t="s">
        <v>151</v>
      </c>
      <c r="B119" t="s">
        <v>340</v>
      </c>
      <c r="C119" t="s">
        <v>341</v>
      </c>
      <c r="D119" t="s">
        <v>297</v>
      </c>
      <c r="E119" t="s">
        <v>298</v>
      </c>
      <c r="F119" s="343">
        <v>0</v>
      </c>
      <c r="G119" s="344" t="s">
        <v>299</v>
      </c>
    </row>
    <row r="120" spans="1:8">
      <c r="A120" t="s">
        <v>151</v>
      </c>
      <c r="B120" t="s">
        <v>342</v>
      </c>
      <c r="C120" t="s">
        <v>343</v>
      </c>
      <c r="D120" t="s">
        <v>297</v>
      </c>
      <c r="E120" t="s">
        <v>298</v>
      </c>
      <c r="F120" s="343">
        <v>0</v>
      </c>
      <c r="G120" s="344" t="s">
        <v>299</v>
      </c>
    </row>
    <row r="121" spans="1:8" ht="14.45">
      <c r="A121" t="s">
        <v>155</v>
      </c>
      <c r="B121" t="s">
        <v>295</v>
      </c>
      <c r="C121" t="s">
        <v>296</v>
      </c>
      <c r="D121" t="s">
        <v>297</v>
      </c>
      <c r="E121" t="s">
        <v>298</v>
      </c>
      <c r="F121" s="346">
        <f xml:space="preserve"> F144 + F167</f>
        <v>0</v>
      </c>
      <c r="G121" s="346" t="s">
        <v>299</v>
      </c>
      <c r="H121" s="345" t="s">
        <v>344</v>
      </c>
    </row>
    <row r="122" spans="1:8" ht="14.45">
      <c r="A122" t="s">
        <v>155</v>
      </c>
      <c r="B122" t="s">
        <v>300</v>
      </c>
      <c r="C122" t="s">
        <v>301</v>
      </c>
      <c r="D122" t="s">
        <v>297</v>
      </c>
      <c r="E122" t="s">
        <v>298</v>
      </c>
      <c r="F122" s="346">
        <f t="shared" ref="F122:G135" si="0" xml:space="preserve"> F145 + F168</f>
        <v>-0.47625568689200298</v>
      </c>
      <c r="G122" s="346" t="s">
        <v>299</v>
      </c>
      <c r="H122" s="345" t="s">
        <v>344</v>
      </c>
    </row>
    <row r="123" spans="1:8" ht="14.45">
      <c r="A123" t="s">
        <v>155</v>
      </c>
      <c r="B123" t="s">
        <v>302</v>
      </c>
      <c r="C123" t="s">
        <v>303</v>
      </c>
      <c r="D123" t="s">
        <v>297</v>
      </c>
      <c r="E123" t="s">
        <v>298</v>
      </c>
      <c r="F123" s="346">
        <f t="shared" si="0"/>
        <v>0.12164603086880101</v>
      </c>
      <c r="G123" s="346" t="s">
        <v>299</v>
      </c>
      <c r="H123" s="345" t="s">
        <v>344</v>
      </c>
    </row>
    <row r="124" spans="1:8" ht="14.45">
      <c r="A124" t="s">
        <v>155</v>
      </c>
      <c r="B124" t="s">
        <v>304</v>
      </c>
      <c r="C124" t="s">
        <v>305</v>
      </c>
      <c r="D124" t="s">
        <v>297</v>
      </c>
      <c r="E124" t="s">
        <v>298</v>
      </c>
      <c r="F124" s="346">
        <f t="shared" si="0"/>
        <v>0</v>
      </c>
      <c r="G124" s="346" t="s">
        <v>299</v>
      </c>
      <c r="H124" s="345" t="s">
        <v>344</v>
      </c>
    </row>
    <row r="125" spans="1:8" ht="14.45">
      <c r="A125" t="s">
        <v>155</v>
      </c>
      <c r="B125" t="s">
        <v>306</v>
      </c>
      <c r="C125" t="s">
        <v>307</v>
      </c>
      <c r="D125" t="s">
        <v>297</v>
      </c>
      <c r="E125" t="s">
        <v>298</v>
      </c>
      <c r="F125" s="346">
        <f t="shared" si="0"/>
        <v>9.0950930728791199</v>
      </c>
      <c r="G125" s="346" t="s">
        <v>299</v>
      </c>
      <c r="H125" s="345" t="s">
        <v>344</v>
      </c>
    </row>
    <row r="126" spans="1:8" ht="14.45">
      <c r="A126" t="s">
        <v>155</v>
      </c>
      <c r="B126" t="s">
        <v>308</v>
      </c>
      <c r="C126" t="s">
        <v>309</v>
      </c>
      <c r="D126" t="s">
        <v>297</v>
      </c>
      <c r="E126" t="s">
        <v>298</v>
      </c>
      <c r="F126" s="346">
        <f t="shared" si="0"/>
        <v>3.7660701275871999</v>
      </c>
      <c r="G126" s="346" t="s">
        <v>299</v>
      </c>
      <c r="H126" s="345" t="s">
        <v>344</v>
      </c>
    </row>
    <row r="127" spans="1:8" ht="14.45">
      <c r="A127" t="s">
        <v>155</v>
      </c>
      <c r="B127" t="s">
        <v>310</v>
      </c>
      <c r="C127" t="s">
        <v>311</v>
      </c>
      <c r="D127" t="s">
        <v>297</v>
      </c>
      <c r="E127" t="s">
        <v>298</v>
      </c>
      <c r="F127" s="346">
        <f t="shared" si="0"/>
        <v>0</v>
      </c>
      <c r="G127" s="346" t="s">
        <v>299</v>
      </c>
      <c r="H127" s="345" t="s">
        <v>344</v>
      </c>
    </row>
    <row r="128" spans="1:8" ht="14.45">
      <c r="A128" t="s">
        <v>155</v>
      </c>
      <c r="B128" t="s">
        <v>312</v>
      </c>
      <c r="C128" t="s">
        <v>313</v>
      </c>
      <c r="D128" t="s">
        <v>297</v>
      </c>
      <c r="E128" t="s">
        <v>298</v>
      </c>
      <c r="F128" s="346">
        <f t="shared" si="0"/>
        <v>1.6920824416286577</v>
      </c>
      <c r="G128" s="346" t="s">
        <v>299</v>
      </c>
      <c r="H128" s="345" t="s">
        <v>344</v>
      </c>
    </row>
    <row r="129" spans="1:8" ht="14.45">
      <c r="A129" t="s">
        <v>155</v>
      </c>
      <c r="B129" t="s">
        <v>314</v>
      </c>
      <c r="C129" t="s">
        <v>315</v>
      </c>
      <c r="D129" t="s">
        <v>297</v>
      </c>
      <c r="E129" t="s">
        <v>298</v>
      </c>
      <c r="F129" s="346">
        <f t="shared" si="0"/>
        <v>0.43253918201125202</v>
      </c>
      <c r="G129" s="346" t="s">
        <v>299</v>
      </c>
      <c r="H129" s="345" t="s">
        <v>344</v>
      </c>
    </row>
    <row r="130" spans="1:8" ht="14.45">
      <c r="A130" t="s">
        <v>155</v>
      </c>
      <c r="B130" t="s">
        <v>316</v>
      </c>
      <c r="C130" t="s">
        <v>317</v>
      </c>
      <c r="D130" t="s">
        <v>297</v>
      </c>
      <c r="E130" t="s">
        <v>298</v>
      </c>
      <c r="F130" s="346">
        <f t="shared" si="0"/>
        <v>0</v>
      </c>
      <c r="G130" s="346" t="s">
        <v>299</v>
      </c>
      <c r="H130" s="345" t="s">
        <v>344</v>
      </c>
    </row>
    <row r="131" spans="1:8" ht="14.45">
      <c r="A131" t="s">
        <v>155</v>
      </c>
      <c r="B131" t="s">
        <v>318</v>
      </c>
      <c r="C131" t="s">
        <v>319</v>
      </c>
      <c r="D131" t="s">
        <v>297</v>
      </c>
      <c r="E131" t="s">
        <v>298</v>
      </c>
      <c r="F131" s="346" t="s">
        <v>299</v>
      </c>
      <c r="G131" s="346">
        <f xml:space="preserve"> G154 + G177</f>
        <v>1.0286892182568019</v>
      </c>
      <c r="H131" s="345" t="s">
        <v>344</v>
      </c>
    </row>
    <row r="132" spans="1:8" ht="14.45">
      <c r="A132" t="s">
        <v>155</v>
      </c>
      <c r="B132" t="s">
        <v>320</v>
      </c>
      <c r="C132" t="s">
        <v>321</v>
      </c>
      <c r="D132" t="s">
        <v>297</v>
      </c>
      <c r="E132" t="s">
        <v>298</v>
      </c>
      <c r="F132" s="346" t="s">
        <v>299</v>
      </c>
      <c r="G132" s="346">
        <f t="shared" si="0"/>
        <v>10.477492490501941</v>
      </c>
      <c r="H132" s="345" t="s">
        <v>344</v>
      </c>
    </row>
    <row r="133" spans="1:8" ht="14.45">
      <c r="A133" t="s">
        <v>155</v>
      </c>
      <c r="B133" t="s">
        <v>322</v>
      </c>
      <c r="C133" t="s">
        <v>323</v>
      </c>
      <c r="D133" t="s">
        <v>297</v>
      </c>
      <c r="E133" t="s">
        <v>298</v>
      </c>
      <c r="F133" s="346" t="s">
        <v>299</v>
      </c>
      <c r="G133" s="346">
        <f t="shared" si="0"/>
        <v>12.59607121855</v>
      </c>
      <c r="H133" s="345" t="s">
        <v>344</v>
      </c>
    </row>
    <row r="134" spans="1:8" ht="14.45">
      <c r="A134" t="s">
        <v>155</v>
      </c>
      <c r="B134" t="s">
        <v>324</v>
      </c>
      <c r="C134" t="s">
        <v>325</v>
      </c>
      <c r="D134" t="s">
        <v>297</v>
      </c>
      <c r="E134" t="s">
        <v>298</v>
      </c>
      <c r="F134" s="346" t="s">
        <v>299</v>
      </c>
      <c r="G134" s="346">
        <f t="shared" si="0"/>
        <v>0.61125596682779804</v>
      </c>
      <c r="H134" s="345" t="s">
        <v>344</v>
      </c>
    </row>
    <row r="135" spans="1:8" ht="14.45">
      <c r="A135" t="s">
        <v>155</v>
      </c>
      <c r="B135" t="s">
        <v>326</v>
      </c>
      <c r="C135" t="s">
        <v>327</v>
      </c>
      <c r="D135" t="s">
        <v>297</v>
      </c>
      <c r="E135" t="s">
        <v>298</v>
      </c>
      <c r="F135" s="346" t="s">
        <v>299</v>
      </c>
      <c r="G135" s="346">
        <f t="shared" si="0"/>
        <v>0</v>
      </c>
      <c r="H135" s="345" t="s">
        <v>344</v>
      </c>
    </row>
    <row r="136" spans="1:8" ht="14.45">
      <c r="A136" t="s">
        <v>155</v>
      </c>
      <c r="B136" t="s">
        <v>328</v>
      </c>
      <c r="C136" t="s">
        <v>329</v>
      </c>
      <c r="D136" t="s">
        <v>297</v>
      </c>
      <c r="E136" t="s">
        <v>298</v>
      </c>
      <c r="F136" s="346">
        <f t="shared" ref="F136:F138" si="1" xml:space="preserve"> F159 + F182</f>
        <v>0</v>
      </c>
      <c r="G136" s="346" t="s">
        <v>299</v>
      </c>
      <c r="H136" s="345" t="s">
        <v>344</v>
      </c>
    </row>
    <row r="137" spans="1:8" ht="14.45">
      <c r="A137" t="s">
        <v>155</v>
      </c>
      <c r="B137" t="s">
        <v>330</v>
      </c>
      <c r="C137" t="s">
        <v>331</v>
      </c>
      <c r="D137" t="s">
        <v>297</v>
      </c>
      <c r="E137" t="s">
        <v>298</v>
      </c>
      <c r="F137" s="346">
        <f t="shared" si="1"/>
        <v>0</v>
      </c>
      <c r="G137" s="346" t="s">
        <v>299</v>
      </c>
      <c r="H137" s="345" t="s">
        <v>344</v>
      </c>
    </row>
    <row r="138" spans="1:8" ht="14.45">
      <c r="A138" t="s">
        <v>155</v>
      </c>
      <c r="B138" t="s">
        <v>332</v>
      </c>
      <c r="C138" t="s">
        <v>333</v>
      </c>
      <c r="D138" t="s">
        <v>297</v>
      </c>
      <c r="E138" t="s">
        <v>298</v>
      </c>
      <c r="F138" s="346">
        <f t="shared" si="1"/>
        <v>0</v>
      </c>
      <c r="G138" s="346" t="s">
        <v>299</v>
      </c>
      <c r="H138" s="345" t="s">
        <v>344</v>
      </c>
    </row>
    <row r="139" spans="1:8" ht="14.45">
      <c r="A139" t="s">
        <v>155</v>
      </c>
      <c r="B139" t="s">
        <v>334</v>
      </c>
      <c r="C139" t="s">
        <v>335</v>
      </c>
      <c r="D139" t="s">
        <v>297</v>
      </c>
      <c r="E139" t="s">
        <v>298</v>
      </c>
      <c r="F139" s="346">
        <v>0</v>
      </c>
      <c r="G139" s="346" t="s">
        <v>299</v>
      </c>
      <c r="H139" s="345" t="s">
        <v>344</v>
      </c>
    </row>
    <row r="140" spans="1:8" ht="14.45">
      <c r="A140" t="s">
        <v>155</v>
      </c>
      <c r="B140" t="s">
        <v>336</v>
      </c>
      <c r="C140" t="s">
        <v>337</v>
      </c>
      <c r="D140" t="s">
        <v>297</v>
      </c>
      <c r="E140" t="s">
        <v>298</v>
      </c>
      <c r="F140" s="346">
        <v>10.537000000000001</v>
      </c>
      <c r="G140" s="346" t="s">
        <v>299</v>
      </c>
      <c r="H140" s="345" t="s">
        <v>344</v>
      </c>
    </row>
    <row r="141" spans="1:8" ht="14.45">
      <c r="A141" t="s">
        <v>155</v>
      </c>
      <c r="B141" t="s">
        <v>338</v>
      </c>
      <c r="C141" t="s">
        <v>339</v>
      </c>
      <c r="D141" t="s">
        <v>297</v>
      </c>
      <c r="E141" t="s">
        <v>298</v>
      </c>
      <c r="F141" s="346">
        <v>11.236000000000001</v>
      </c>
      <c r="G141" s="346" t="s">
        <v>299</v>
      </c>
      <c r="H141" s="345" t="s">
        <v>344</v>
      </c>
    </row>
    <row r="142" spans="1:8" ht="14.45">
      <c r="A142" t="s">
        <v>155</v>
      </c>
      <c r="B142" t="s">
        <v>340</v>
      </c>
      <c r="C142" t="s">
        <v>341</v>
      </c>
      <c r="D142" t="s">
        <v>297</v>
      </c>
      <c r="E142" t="s">
        <v>298</v>
      </c>
      <c r="F142" s="346">
        <v>0</v>
      </c>
      <c r="G142" s="346" t="s">
        <v>299</v>
      </c>
      <c r="H142" s="345" t="s">
        <v>344</v>
      </c>
    </row>
    <row r="143" spans="1:8" ht="14.45">
      <c r="A143" t="s">
        <v>155</v>
      </c>
      <c r="B143" t="s">
        <v>342</v>
      </c>
      <c r="C143" t="s">
        <v>343</v>
      </c>
      <c r="D143" t="s">
        <v>297</v>
      </c>
      <c r="E143" t="s">
        <v>298</v>
      </c>
      <c r="F143" s="346">
        <v>0</v>
      </c>
      <c r="G143" s="346" t="s">
        <v>299</v>
      </c>
      <c r="H143" s="345" t="s">
        <v>344</v>
      </c>
    </row>
    <row r="144" spans="1:8">
      <c r="A144" t="s">
        <v>345</v>
      </c>
      <c r="B144" t="s">
        <v>295</v>
      </c>
      <c r="C144" t="s">
        <v>296</v>
      </c>
      <c r="D144" t="s">
        <v>297</v>
      </c>
      <c r="E144" t="s">
        <v>298</v>
      </c>
      <c r="F144" s="343">
        <v>0</v>
      </c>
      <c r="G144" s="344" t="s">
        <v>299</v>
      </c>
    </row>
    <row r="145" spans="1:7">
      <c r="A145" t="s">
        <v>345</v>
      </c>
      <c r="B145" t="s">
        <v>300</v>
      </c>
      <c r="C145" t="s">
        <v>301</v>
      </c>
      <c r="D145" t="s">
        <v>297</v>
      </c>
      <c r="E145" t="s">
        <v>298</v>
      </c>
      <c r="F145" s="343">
        <v>-0.47625568689200298</v>
      </c>
      <c r="G145" s="344" t="s">
        <v>299</v>
      </c>
    </row>
    <row r="146" spans="1:7">
      <c r="A146" t="s">
        <v>345</v>
      </c>
      <c r="B146" t="s">
        <v>302</v>
      </c>
      <c r="C146" t="s">
        <v>303</v>
      </c>
      <c r="D146" t="s">
        <v>297</v>
      </c>
      <c r="E146" t="s">
        <v>298</v>
      </c>
      <c r="F146" s="343">
        <v>0.12164603086880101</v>
      </c>
      <c r="G146" s="344" t="s">
        <v>299</v>
      </c>
    </row>
    <row r="147" spans="1:7">
      <c r="A147" t="s">
        <v>345</v>
      </c>
      <c r="B147" t="s">
        <v>304</v>
      </c>
      <c r="C147" t="s">
        <v>305</v>
      </c>
      <c r="D147" t="s">
        <v>297</v>
      </c>
      <c r="E147" t="s">
        <v>298</v>
      </c>
      <c r="F147" s="343">
        <v>0</v>
      </c>
      <c r="G147" s="344" t="s">
        <v>299</v>
      </c>
    </row>
    <row r="148" spans="1:7">
      <c r="A148" t="s">
        <v>345</v>
      </c>
      <c r="B148" t="s">
        <v>306</v>
      </c>
      <c r="C148" t="s">
        <v>307</v>
      </c>
      <c r="D148" t="s">
        <v>297</v>
      </c>
      <c r="E148" t="s">
        <v>298</v>
      </c>
      <c r="F148" s="343">
        <v>8.0111205656111792</v>
      </c>
      <c r="G148" s="344" t="s">
        <v>299</v>
      </c>
    </row>
    <row r="149" spans="1:7">
      <c r="A149" t="s">
        <v>345</v>
      </c>
      <c r="B149" t="s">
        <v>308</v>
      </c>
      <c r="C149" t="s">
        <v>309</v>
      </c>
      <c r="D149" t="s">
        <v>297</v>
      </c>
      <c r="E149" t="s">
        <v>298</v>
      </c>
      <c r="F149" s="343">
        <v>3.7660701275871999</v>
      </c>
      <c r="G149" s="344" t="s">
        <v>299</v>
      </c>
    </row>
    <row r="150" spans="1:7">
      <c r="A150" t="s">
        <v>345</v>
      </c>
      <c r="B150" t="s">
        <v>310</v>
      </c>
      <c r="C150" t="s">
        <v>311</v>
      </c>
      <c r="D150" t="s">
        <v>297</v>
      </c>
      <c r="E150" t="s">
        <v>298</v>
      </c>
      <c r="F150" s="343">
        <v>0</v>
      </c>
      <c r="G150" s="344" t="s">
        <v>299</v>
      </c>
    </row>
    <row r="151" spans="1:7">
      <c r="A151" t="s">
        <v>345</v>
      </c>
      <c r="B151" t="s">
        <v>312</v>
      </c>
      <c r="C151" t="s">
        <v>313</v>
      </c>
      <c r="D151" t="s">
        <v>297</v>
      </c>
      <c r="E151" t="s">
        <v>298</v>
      </c>
      <c r="F151" s="343">
        <v>1.6570764151333499</v>
      </c>
      <c r="G151" s="344" t="s">
        <v>299</v>
      </c>
    </row>
    <row r="152" spans="1:7">
      <c r="A152" t="s">
        <v>345</v>
      </c>
      <c r="B152" t="s">
        <v>314</v>
      </c>
      <c r="C152" t="s">
        <v>315</v>
      </c>
      <c r="D152" t="s">
        <v>297</v>
      </c>
      <c r="E152" t="s">
        <v>298</v>
      </c>
      <c r="F152" s="343">
        <v>0.43253918201125202</v>
      </c>
      <c r="G152" s="344" t="s">
        <v>299</v>
      </c>
    </row>
    <row r="153" spans="1:7">
      <c r="A153" t="s">
        <v>345</v>
      </c>
      <c r="B153" t="s">
        <v>316</v>
      </c>
      <c r="C153" t="s">
        <v>317</v>
      </c>
      <c r="D153" t="s">
        <v>297</v>
      </c>
      <c r="E153" t="s">
        <v>298</v>
      </c>
      <c r="F153" s="343">
        <v>0</v>
      </c>
      <c r="G153" s="344" t="s">
        <v>299</v>
      </c>
    </row>
    <row r="154" spans="1:7">
      <c r="A154" t="s">
        <v>345</v>
      </c>
      <c r="B154" t="s">
        <v>318</v>
      </c>
      <c r="C154" t="s">
        <v>319</v>
      </c>
      <c r="D154" t="s">
        <v>297</v>
      </c>
      <c r="E154" t="s">
        <v>298</v>
      </c>
      <c r="F154" s="344" t="s">
        <v>299</v>
      </c>
      <c r="G154" s="343">
        <v>0.92305197429984798</v>
      </c>
    </row>
    <row r="155" spans="1:7">
      <c r="A155" t="s">
        <v>345</v>
      </c>
      <c r="B155" t="s">
        <v>320</v>
      </c>
      <c r="C155" t="s">
        <v>321</v>
      </c>
      <c r="D155" t="s">
        <v>297</v>
      </c>
      <c r="E155" t="s">
        <v>298</v>
      </c>
      <c r="F155" s="344" t="s">
        <v>299</v>
      </c>
      <c r="G155" s="343">
        <v>9.3994612454280606</v>
      </c>
    </row>
    <row r="156" spans="1:7">
      <c r="A156" t="s">
        <v>345</v>
      </c>
      <c r="B156" t="s">
        <v>322</v>
      </c>
      <c r="C156" t="s">
        <v>323</v>
      </c>
      <c r="D156" t="s">
        <v>297</v>
      </c>
      <c r="E156" t="s">
        <v>298</v>
      </c>
      <c r="F156" s="344" t="s">
        <v>299</v>
      </c>
      <c r="G156" s="343">
        <v>12.59607121855</v>
      </c>
    </row>
    <row r="157" spans="1:7">
      <c r="A157" t="s">
        <v>345</v>
      </c>
      <c r="B157" t="s">
        <v>324</v>
      </c>
      <c r="C157" t="s">
        <v>325</v>
      </c>
      <c r="D157" t="s">
        <v>297</v>
      </c>
      <c r="E157" t="s">
        <v>298</v>
      </c>
      <c r="F157" s="344" t="s">
        <v>299</v>
      </c>
      <c r="G157" s="343">
        <v>0.61125596682779804</v>
      </c>
    </row>
    <row r="158" spans="1:7">
      <c r="A158" t="s">
        <v>345</v>
      </c>
      <c r="B158" t="s">
        <v>326</v>
      </c>
      <c r="C158" t="s">
        <v>327</v>
      </c>
      <c r="D158" t="s">
        <v>297</v>
      </c>
      <c r="E158" t="s">
        <v>298</v>
      </c>
      <c r="F158" s="344" t="s">
        <v>299</v>
      </c>
      <c r="G158" s="343">
        <v>0</v>
      </c>
    </row>
    <row r="159" spans="1:7">
      <c r="A159" t="s">
        <v>345</v>
      </c>
      <c r="B159" t="s">
        <v>328</v>
      </c>
      <c r="C159" t="s">
        <v>329</v>
      </c>
      <c r="D159" t="s">
        <v>297</v>
      </c>
      <c r="E159" t="s">
        <v>298</v>
      </c>
      <c r="F159" s="343">
        <v>0</v>
      </c>
      <c r="G159" s="344" t="s">
        <v>299</v>
      </c>
    </row>
    <row r="160" spans="1:7">
      <c r="A160" t="s">
        <v>345</v>
      </c>
      <c r="B160" t="s">
        <v>330</v>
      </c>
      <c r="C160" t="s">
        <v>331</v>
      </c>
      <c r="D160" t="s">
        <v>297</v>
      </c>
      <c r="E160" t="s">
        <v>298</v>
      </c>
      <c r="F160" s="343">
        <v>0</v>
      </c>
      <c r="G160" s="344" t="s">
        <v>299</v>
      </c>
    </row>
    <row r="161" spans="1:7">
      <c r="A161" t="s">
        <v>345</v>
      </c>
      <c r="B161" t="s">
        <v>332</v>
      </c>
      <c r="C161" t="s">
        <v>333</v>
      </c>
      <c r="D161" t="s">
        <v>297</v>
      </c>
      <c r="E161" t="s">
        <v>298</v>
      </c>
      <c r="F161" s="343">
        <v>0</v>
      </c>
      <c r="G161" s="344" t="s">
        <v>299</v>
      </c>
    </row>
    <row r="162" spans="1:7">
      <c r="A162" t="s">
        <v>345</v>
      </c>
      <c r="B162" t="s">
        <v>334</v>
      </c>
      <c r="C162" t="s">
        <v>335</v>
      </c>
      <c r="D162" t="s">
        <v>297</v>
      </c>
      <c r="E162" t="s">
        <v>298</v>
      </c>
      <c r="F162" s="343">
        <v>0</v>
      </c>
      <c r="G162" s="344" t="s">
        <v>299</v>
      </c>
    </row>
    <row r="163" spans="1:7">
      <c r="A163" t="s">
        <v>345</v>
      </c>
      <c r="B163" t="s">
        <v>336</v>
      </c>
      <c r="C163" t="s">
        <v>337</v>
      </c>
      <c r="D163" t="s">
        <v>297</v>
      </c>
      <c r="E163" t="s">
        <v>298</v>
      </c>
      <c r="F163" s="343">
        <v>0</v>
      </c>
      <c r="G163" s="344" t="s">
        <v>299</v>
      </c>
    </row>
    <row r="164" spans="1:7">
      <c r="A164" t="s">
        <v>345</v>
      </c>
      <c r="B164" t="s">
        <v>338</v>
      </c>
      <c r="C164" t="s">
        <v>339</v>
      </c>
      <c r="D164" t="s">
        <v>297</v>
      </c>
      <c r="E164" t="s">
        <v>298</v>
      </c>
      <c r="F164" s="343">
        <v>0</v>
      </c>
      <c r="G164" s="344" t="s">
        <v>299</v>
      </c>
    </row>
    <row r="165" spans="1:7">
      <c r="A165" t="s">
        <v>345</v>
      </c>
      <c r="B165" t="s">
        <v>340</v>
      </c>
      <c r="C165" t="s">
        <v>341</v>
      </c>
      <c r="D165" t="s">
        <v>297</v>
      </c>
      <c r="E165" t="s">
        <v>298</v>
      </c>
      <c r="F165" s="343">
        <v>0</v>
      </c>
      <c r="G165" s="344" t="s">
        <v>299</v>
      </c>
    </row>
    <row r="166" spans="1:7">
      <c r="A166" t="s">
        <v>345</v>
      </c>
      <c r="B166" t="s">
        <v>342</v>
      </c>
      <c r="C166" t="s">
        <v>343</v>
      </c>
      <c r="D166" t="s">
        <v>297</v>
      </c>
      <c r="E166" t="s">
        <v>298</v>
      </c>
      <c r="F166" s="343">
        <v>0</v>
      </c>
      <c r="G166" s="344" t="s">
        <v>299</v>
      </c>
    </row>
    <row r="167" spans="1:7">
      <c r="A167" t="s">
        <v>346</v>
      </c>
      <c r="B167" t="s">
        <v>295</v>
      </c>
      <c r="C167" t="s">
        <v>296</v>
      </c>
      <c r="D167" t="s">
        <v>297</v>
      </c>
      <c r="E167" t="s">
        <v>298</v>
      </c>
      <c r="F167" s="343">
        <v>0</v>
      </c>
      <c r="G167" s="344" t="s">
        <v>299</v>
      </c>
    </row>
    <row r="168" spans="1:7">
      <c r="A168" t="s">
        <v>346</v>
      </c>
      <c r="B168" t="s">
        <v>300</v>
      </c>
      <c r="C168" t="s">
        <v>301</v>
      </c>
      <c r="D168" t="s">
        <v>297</v>
      </c>
      <c r="E168" t="s">
        <v>298</v>
      </c>
      <c r="F168" s="343">
        <v>0</v>
      </c>
      <c r="G168" s="344" t="s">
        <v>299</v>
      </c>
    </row>
    <row r="169" spans="1:7">
      <c r="A169" t="s">
        <v>346</v>
      </c>
      <c r="B169" t="s">
        <v>302</v>
      </c>
      <c r="C169" t="s">
        <v>303</v>
      </c>
      <c r="D169" t="s">
        <v>297</v>
      </c>
      <c r="E169" t="s">
        <v>298</v>
      </c>
      <c r="F169" s="343">
        <v>0</v>
      </c>
      <c r="G169" s="344" t="s">
        <v>299</v>
      </c>
    </row>
    <row r="170" spans="1:7">
      <c r="A170" t="s">
        <v>346</v>
      </c>
      <c r="B170" t="s">
        <v>304</v>
      </c>
      <c r="C170" t="s">
        <v>305</v>
      </c>
      <c r="D170" t="s">
        <v>297</v>
      </c>
      <c r="E170" t="s">
        <v>298</v>
      </c>
      <c r="F170" s="343">
        <v>0</v>
      </c>
      <c r="G170" s="344" t="s">
        <v>299</v>
      </c>
    </row>
    <row r="171" spans="1:7">
      <c r="A171" t="s">
        <v>346</v>
      </c>
      <c r="B171" t="s">
        <v>306</v>
      </c>
      <c r="C171" t="s">
        <v>307</v>
      </c>
      <c r="D171" t="s">
        <v>297</v>
      </c>
      <c r="E171" t="s">
        <v>298</v>
      </c>
      <c r="F171" s="343">
        <v>1.08397250726794</v>
      </c>
      <c r="G171" s="344" t="s">
        <v>299</v>
      </c>
    </row>
    <row r="172" spans="1:7">
      <c r="A172" t="s">
        <v>346</v>
      </c>
      <c r="B172" t="s">
        <v>308</v>
      </c>
      <c r="C172" t="s">
        <v>309</v>
      </c>
      <c r="D172" t="s">
        <v>297</v>
      </c>
      <c r="E172" t="s">
        <v>298</v>
      </c>
      <c r="F172" s="343">
        <v>0</v>
      </c>
      <c r="G172" s="344" t="s">
        <v>299</v>
      </c>
    </row>
    <row r="173" spans="1:7">
      <c r="A173" t="s">
        <v>346</v>
      </c>
      <c r="B173" t="s">
        <v>310</v>
      </c>
      <c r="C173" t="s">
        <v>311</v>
      </c>
      <c r="D173" t="s">
        <v>297</v>
      </c>
      <c r="E173" t="s">
        <v>298</v>
      </c>
      <c r="F173" s="343">
        <v>0</v>
      </c>
      <c r="G173" s="344" t="s">
        <v>299</v>
      </c>
    </row>
    <row r="174" spans="1:7">
      <c r="A174" t="s">
        <v>346</v>
      </c>
      <c r="B174" t="s">
        <v>312</v>
      </c>
      <c r="C174" t="s">
        <v>313</v>
      </c>
      <c r="D174" t="s">
        <v>297</v>
      </c>
      <c r="E174" t="s">
        <v>298</v>
      </c>
      <c r="F174" s="343">
        <v>3.5006026495307797E-2</v>
      </c>
      <c r="G174" s="344" t="s">
        <v>299</v>
      </c>
    </row>
    <row r="175" spans="1:7">
      <c r="A175" t="s">
        <v>346</v>
      </c>
      <c r="B175" t="s">
        <v>314</v>
      </c>
      <c r="C175" t="s">
        <v>315</v>
      </c>
      <c r="D175" t="s">
        <v>297</v>
      </c>
      <c r="E175" t="s">
        <v>298</v>
      </c>
      <c r="F175" s="343">
        <v>0</v>
      </c>
      <c r="G175" s="344" t="s">
        <v>299</v>
      </c>
    </row>
    <row r="176" spans="1:7">
      <c r="A176" t="s">
        <v>346</v>
      </c>
      <c r="B176" t="s">
        <v>316</v>
      </c>
      <c r="C176" t="s">
        <v>317</v>
      </c>
      <c r="D176" t="s">
        <v>297</v>
      </c>
      <c r="E176" t="s">
        <v>298</v>
      </c>
      <c r="F176" s="343">
        <v>0</v>
      </c>
      <c r="G176" s="344" t="s">
        <v>299</v>
      </c>
    </row>
    <row r="177" spans="1:7">
      <c r="A177" t="s">
        <v>346</v>
      </c>
      <c r="B177" t="s">
        <v>318</v>
      </c>
      <c r="C177" t="s">
        <v>319</v>
      </c>
      <c r="D177" t="s">
        <v>297</v>
      </c>
      <c r="E177" t="s">
        <v>298</v>
      </c>
      <c r="F177" s="344" t="s">
        <v>299</v>
      </c>
      <c r="G177" s="343">
        <v>0.10563724395695399</v>
      </c>
    </row>
    <row r="178" spans="1:7">
      <c r="A178" t="s">
        <v>346</v>
      </c>
      <c r="B178" t="s">
        <v>320</v>
      </c>
      <c r="C178" t="s">
        <v>321</v>
      </c>
      <c r="D178" t="s">
        <v>297</v>
      </c>
      <c r="E178" t="s">
        <v>298</v>
      </c>
      <c r="F178" s="344" t="s">
        <v>299</v>
      </c>
      <c r="G178" s="343">
        <v>1.07803124507388</v>
      </c>
    </row>
    <row r="179" spans="1:7">
      <c r="A179" t="s">
        <v>346</v>
      </c>
      <c r="B179" t="s">
        <v>322</v>
      </c>
      <c r="C179" t="s">
        <v>323</v>
      </c>
      <c r="D179" t="s">
        <v>297</v>
      </c>
      <c r="E179" t="s">
        <v>298</v>
      </c>
      <c r="F179" s="344" t="s">
        <v>299</v>
      </c>
      <c r="G179" s="343">
        <v>0</v>
      </c>
    </row>
    <row r="180" spans="1:7">
      <c r="A180" t="s">
        <v>346</v>
      </c>
      <c r="B180" t="s">
        <v>324</v>
      </c>
      <c r="C180" t="s">
        <v>325</v>
      </c>
      <c r="D180" t="s">
        <v>297</v>
      </c>
      <c r="E180" t="s">
        <v>298</v>
      </c>
      <c r="F180" s="344" t="s">
        <v>299</v>
      </c>
      <c r="G180" s="343">
        <v>0</v>
      </c>
    </row>
    <row r="181" spans="1:7">
      <c r="A181" t="s">
        <v>346</v>
      </c>
      <c r="B181" t="s">
        <v>326</v>
      </c>
      <c r="C181" t="s">
        <v>327</v>
      </c>
      <c r="D181" t="s">
        <v>297</v>
      </c>
      <c r="E181" t="s">
        <v>298</v>
      </c>
      <c r="F181" s="344" t="s">
        <v>299</v>
      </c>
      <c r="G181" s="343">
        <v>0</v>
      </c>
    </row>
    <row r="182" spans="1:7">
      <c r="A182" t="s">
        <v>346</v>
      </c>
      <c r="B182" t="s">
        <v>328</v>
      </c>
      <c r="C182" t="s">
        <v>329</v>
      </c>
      <c r="D182" t="s">
        <v>297</v>
      </c>
      <c r="E182" t="s">
        <v>298</v>
      </c>
      <c r="F182" s="343">
        <v>0</v>
      </c>
      <c r="G182" s="344" t="s">
        <v>299</v>
      </c>
    </row>
    <row r="183" spans="1:7">
      <c r="A183" t="s">
        <v>346</v>
      </c>
      <c r="B183" t="s">
        <v>330</v>
      </c>
      <c r="C183" t="s">
        <v>331</v>
      </c>
      <c r="D183" t="s">
        <v>297</v>
      </c>
      <c r="E183" t="s">
        <v>298</v>
      </c>
      <c r="F183" s="343">
        <v>0</v>
      </c>
      <c r="G183" s="344" t="s">
        <v>299</v>
      </c>
    </row>
    <row r="184" spans="1:7">
      <c r="A184" t="s">
        <v>346</v>
      </c>
      <c r="B184" t="s">
        <v>332</v>
      </c>
      <c r="C184" t="s">
        <v>333</v>
      </c>
      <c r="D184" t="s">
        <v>297</v>
      </c>
      <c r="E184" t="s">
        <v>298</v>
      </c>
      <c r="F184" s="343">
        <v>0</v>
      </c>
      <c r="G184" s="344" t="s">
        <v>299</v>
      </c>
    </row>
    <row r="185" spans="1:7">
      <c r="A185" t="s">
        <v>346</v>
      </c>
      <c r="B185" t="s">
        <v>334</v>
      </c>
      <c r="C185" t="s">
        <v>335</v>
      </c>
      <c r="D185" t="s">
        <v>297</v>
      </c>
      <c r="E185" t="s">
        <v>298</v>
      </c>
      <c r="F185" s="343">
        <v>0</v>
      </c>
      <c r="G185" s="344" t="s">
        <v>299</v>
      </c>
    </row>
    <row r="186" spans="1:7">
      <c r="A186" t="s">
        <v>346</v>
      </c>
      <c r="B186" t="s">
        <v>336</v>
      </c>
      <c r="C186" t="s">
        <v>337</v>
      </c>
      <c r="D186" t="s">
        <v>297</v>
      </c>
      <c r="E186" t="s">
        <v>298</v>
      </c>
      <c r="F186" s="343">
        <v>0</v>
      </c>
      <c r="G186" s="344" t="s">
        <v>299</v>
      </c>
    </row>
    <row r="187" spans="1:7">
      <c r="A187" t="s">
        <v>346</v>
      </c>
      <c r="B187" t="s">
        <v>338</v>
      </c>
      <c r="C187" t="s">
        <v>339</v>
      </c>
      <c r="D187" t="s">
        <v>297</v>
      </c>
      <c r="E187" t="s">
        <v>298</v>
      </c>
      <c r="F187" s="343">
        <v>0</v>
      </c>
      <c r="G187" s="344" t="s">
        <v>299</v>
      </c>
    </row>
    <row r="188" spans="1:7">
      <c r="A188" t="s">
        <v>346</v>
      </c>
      <c r="B188" t="s">
        <v>340</v>
      </c>
      <c r="C188" t="s">
        <v>341</v>
      </c>
      <c r="D188" t="s">
        <v>297</v>
      </c>
      <c r="E188" t="s">
        <v>298</v>
      </c>
      <c r="F188" s="343">
        <v>0</v>
      </c>
      <c r="G188" s="344" t="s">
        <v>299</v>
      </c>
    </row>
    <row r="189" spans="1:7">
      <c r="A189" t="s">
        <v>346</v>
      </c>
      <c r="B189" t="s">
        <v>342</v>
      </c>
      <c r="C189" t="s">
        <v>343</v>
      </c>
      <c r="D189" t="s">
        <v>297</v>
      </c>
      <c r="E189" t="s">
        <v>298</v>
      </c>
      <c r="F189" s="343">
        <v>0</v>
      </c>
      <c r="G189" s="344" t="s">
        <v>299</v>
      </c>
    </row>
    <row r="190" spans="1:7">
      <c r="A190" t="s">
        <v>153</v>
      </c>
      <c r="B190" t="s">
        <v>295</v>
      </c>
      <c r="C190" t="s">
        <v>296</v>
      </c>
      <c r="D190" t="s">
        <v>297</v>
      </c>
      <c r="E190" t="s">
        <v>298</v>
      </c>
      <c r="F190" s="343">
        <v>0</v>
      </c>
      <c r="G190" s="344" t="s">
        <v>299</v>
      </c>
    </row>
    <row r="191" spans="1:7">
      <c r="A191" t="s">
        <v>153</v>
      </c>
      <c r="B191" t="s">
        <v>300</v>
      </c>
      <c r="C191" t="s">
        <v>301</v>
      </c>
      <c r="D191" t="s">
        <v>297</v>
      </c>
      <c r="E191" t="s">
        <v>298</v>
      </c>
      <c r="F191" s="343">
        <v>-0.21818937042412301</v>
      </c>
      <c r="G191" s="344" t="s">
        <v>299</v>
      </c>
    </row>
    <row r="192" spans="1:7">
      <c r="A192" t="s">
        <v>153</v>
      </c>
      <c r="B192" t="s">
        <v>302</v>
      </c>
      <c r="C192" t="s">
        <v>303</v>
      </c>
      <c r="D192" t="s">
        <v>297</v>
      </c>
      <c r="E192" t="s">
        <v>298</v>
      </c>
      <c r="F192" s="343">
        <v>-3.5689969993451101</v>
      </c>
      <c r="G192" s="344" t="s">
        <v>299</v>
      </c>
    </row>
    <row r="193" spans="1:7">
      <c r="A193" t="s">
        <v>153</v>
      </c>
      <c r="B193" t="s">
        <v>304</v>
      </c>
      <c r="C193" t="s">
        <v>305</v>
      </c>
      <c r="D193" t="s">
        <v>297</v>
      </c>
      <c r="E193" t="s">
        <v>298</v>
      </c>
      <c r="F193" s="343">
        <v>0</v>
      </c>
      <c r="G193" s="344" t="s">
        <v>299</v>
      </c>
    </row>
    <row r="194" spans="1:7">
      <c r="A194" t="s">
        <v>153</v>
      </c>
      <c r="B194" t="s">
        <v>306</v>
      </c>
      <c r="C194" t="s">
        <v>307</v>
      </c>
      <c r="D194" t="s">
        <v>297</v>
      </c>
      <c r="E194" t="s">
        <v>298</v>
      </c>
      <c r="F194" s="343">
        <v>5.4465996379573598</v>
      </c>
      <c r="G194" s="344" t="s">
        <v>299</v>
      </c>
    </row>
    <row r="195" spans="1:7">
      <c r="A195" t="s">
        <v>153</v>
      </c>
      <c r="B195" t="s">
        <v>308</v>
      </c>
      <c r="C195" t="s">
        <v>309</v>
      </c>
      <c r="D195" t="s">
        <v>297</v>
      </c>
      <c r="E195" t="s">
        <v>298</v>
      </c>
      <c r="F195" s="343">
        <v>29.4390621617456</v>
      </c>
      <c r="G195" s="344" t="s">
        <v>299</v>
      </c>
    </row>
    <row r="196" spans="1:7">
      <c r="A196" t="s">
        <v>153</v>
      </c>
      <c r="B196" t="s">
        <v>310</v>
      </c>
      <c r="C196" t="s">
        <v>311</v>
      </c>
      <c r="D196" t="s">
        <v>297</v>
      </c>
      <c r="E196" t="s">
        <v>298</v>
      </c>
      <c r="F196" s="343">
        <v>0</v>
      </c>
      <c r="G196" s="344" t="s">
        <v>299</v>
      </c>
    </row>
    <row r="197" spans="1:7">
      <c r="A197" t="s">
        <v>153</v>
      </c>
      <c r="B197" t="s">
        <v>312</v>
      </c>
      <c r="C197" t="s">
        <v>313</v>
      </c>
      <c r="D197" t="s">
        <v>297</v>
      </c>
      <c r="E197" t="s">
        <v>298</v>
      </c>
      <c r="F197" s="343">
        <v>-2.0860089258216301E-2</v>
      </c>
      <c r="G197" s="344" t="s">
        <v>299</v>
      </c>
    </row>
    <row r="198" spans="1:7">
      <c r="A198" t="s">
        <v>153</v>
      </c>
      <c r="B198" t="s">
        <v>314</v>
      </c>
      <c r="C198" t="s">
        <v>315</v>
      </c>
      <c r="D198" t="s">
        <v>297</v>
      </c>
      <c r="E198" t="s">
        <v>298</v>
      </c>
      <c r="F198" s="343">
        <v>-0.196810407349258</v>
      </c>
      <c r="G198" s="344" t="s">
        <v>299</v>
      </c>
    </row>
    <row r="199" spans="1:7">
      <c r="A199" t="s">
        <v>153</v>
      </c>
      <c r="B199" t="s">
        <v>316</v>
      </c>
      <c r="C199" t="s">
        <v>317</v>
      </c>
      <c r="D199" t="s">
        <v>297</v>
      </c>
      <c r="E199" t="s">
        <v>298</v>
      </c>
      <c r="F199" s="343">
        <v>0</v>
      </c>
      <c r="G199" s="344" t="s">
        <v>299</v>
      </c>
    </row>
    <row r="200" spans="1:7">
      <c r="A200" t="s">
        <v>153</v>
      </c>
      <c r="B200" t="s">
        <v>318</v>
      </c>
      <c r="C200" t="s">
        <v>319</v>
      </c>
      <c r="D200" t="s">
        <v>297</v>
      </c>
      <c r="E200" t="s">
        <v>298</v>
      </c>
      <c r="F200" s="344" t="s">
        <v>299</v>
      </c>
      <c r="G200" s="343">
        <v>5.4691091242536197E-2</v>
      </c>
    </row>
    <row r="201" spans="1:7">
      <c r="A201" t="s">
        <v>153</v>
      </c>
      <c r="B201" t="s">
        <v>320</v>
      </c>
      <c r="C201" t="s">
        <v>321</v>
      </c>
      <c r="D201" t="s">
        <v>297</v>
      </c>
      <c r="E201" t="s">
        <v>298</v>
      </c>
      <c r="F201" s="344" t="s">
        <v>299</v>
      </c>
      <c r="G201" s="343">
        <v>0.62658749139338799</v>
      </c>
    </row>
    <row r="202" spans="1:7">
      <c r="A202" t="s">
        <v>153</v>
      </c>
      <c r="B202" t="s">
        <v>322</v>
      </c>
      <c r="C202" t="s">
        <v>323</v>
      </c>
      <c r="D202" t="s">
        <v>297</v>
      </c>
      <c r="E202" t="s">
        <v>298</v>
      </c>
      <c r="F202" s="344" t="s">
        <v>299</v>
      </c>
      <c r="G202" s="343">
        <v>2.2677644800615302</v>
      </c>
    </row>
    <row r="203" spans="1:7">
      <c r="A203" t="s">
        <v>153</v>
      </c>
      <c r="B203" t="s">
        <v>324</v>
      </c>
      <c r="C203" t="s">
        <v>325</v>
      </c>
      <c r="D203" t="s">
        <v>297</v>
      </c>
      <c r="E203" t="s">
        <v>298</v>
      </c>
      <c r="F203" s="344" t="s">
        <v>299</v>
      </c>
      <c r="G203" s="343">
        <v>0.12823457359118601</v>
      </c>
    </row>
    <row r="204" spans="1:7">
      <c r="A204" t="s">
        <v>153</v>
      </c>
      <c r="B204" t="s">
        <v>326</v>
      </c>
      <c r="C204" t="s">
        <v>327</v>
      </c>
      <c r="D204" t="s">
        <v>297</v>
      </c>
      <c r="E204" t="s">
        <v>298</v>
      </c>
      <c r="F204" s="344" t="s">
        <v>299</v>
      </c>
      <c r="G204" s="343">
        <v>0</v>
      </c>
    </row>
    <row r="205" spans="1:7">
      <c r="A205" t="s">
        <v>153</v>
      </c>
      <c r="B205" t="s">
        <v>328</v>
      </c>
      <c r="C205" t="s">
        <v>329</v>
      </c>
      <c r="D205" t="s">
        <v>297</v>
      </c>
      <c r="E205" t="s">
        <v>298</v>
      </c>
      <c r="F205" s="343">
        <v>0</v>
      </c>
      <c r="G205" s="344" t="s">
        <v>299</v>
      </c>
    </row>
    <row r="206" spans="1:7">
      <c r="A206" t="s">
        <v>153</v>
      </c>
      <c r="B206" t="s">
        <v>330</v>
      </c>
      <c r="C206" t="s">
        <v>331</v>
      </c>
      <c r="D206" t="s">
        <v>297</v>
      </c>
      <c r="E206" t="s">
        <v>298</v>
      </c>
      <c r="F206" s="343">
        <v>0</v>
      </c>
      <c r="G206" s="344" t="s">
        <v>299</v>
      </c>
    </row>
    <row r="207" spans="1:7">
      <c r="A207" t="s">
        <v>153</v>
      </c>
      <c r="B207" t="s">
        <v>332</v>
      </c>
      <c r="C207" t="s">
        <v>333</v>
      </c>
      <c r="D207" t="s">
        <v>297</v>
      </c>
      <c r="E207" t="s">
        <v>298</v>
      </c>
      <c r="F207" s="343">
        <v>0</v>
      </c>
      <c r="G207" s="344" t="s">
        <v>299</v>
      </c>
    </row>
    <row r="208" spans="1:7">
      <c r="A208" t="s">
        <v>153</v>
      </c>
      <c r="B208" t="s">
        <v>334</v>
      </c>
      <c r="C208" t="s">
        <v>335</v>
      </c>
      <c r="D208" t="s">
        <v>297</v>
      </c>
      <c r="E208" t="s">
        <v>298</v>
      </c>
      <c r="F208" s="343">
        <v>0</v>
      </c>
      <c r="G208" s="344" t="s">
        <v>299</v>
      </c>
    </row>
    <row r="209" spans="1:7">
      <c r="A209" t="s">
        <v>153</v>
      </c>
      <c r="B209" t="s">
        <v>336</v>
      </c>
      <c r="C209" t="s">
        <v>337</v>
      </c>
      <c r="D209" t="s">
        <v>297</v>
      </c>
      <c r="E209" t="s">
        <v>298</v>
      </c>
      <c r="F209" s="343">
        <v>0</v>
      </c>
      <c r="G209" s="344" t="s">
        <v>299</v>
      </c>
    </row>
    <row r="210" spans="1:7">
      <c r="A210" t="s">
        <v>153</v>
      </c>
      <c r="B210" t="s">
        <v>338</v>
      </c>
      <c r="C210" t="s">
        <v>339</v>
      </c>
      <c r="D210" t="s">
        <v>297</v>
      </c>
      <c r="E210" t="s">
        <v>298</v>
      </c>
      <c r="F210" s="343">
        <v>0</v>
      </c>
      <c r="G210" s="344" t="s">
        <v>299</v>
      </c>
    </row>
    <row r="211" spans="1:7">
      <c r="A211" t="s">
        <v>153</v>
      </c>
      <c r="B211" t="s">
        <v>340</v>
      </c>
      <c r="C211" t="s">
        <v>341</v>
      </c>
      <c r="D211" t="s">
        <v>297</v>
      </c>
      <c r="E211" t="s">
        <v>298</v>
      </c>
      <c r="F211" s="343">
        <v>0</v>
      </c>
      <c r="G211" s="344" t="s">
        <v>299</v>
      </c>
    </row>
    <row r="212" spans="1:7">
      <c r="A212" t="s">
        <v>153</v>
      </c>
      <c r="B212" t="s">
        <v>342</v>
      </c>
      <c r="C212" t="s">
        <v>343</v>
      </c>
      <c r="D212" t="s">
        <v>297</v>
      </c>
      <c r="E212" t="s">
        <v>298</v>
      </c>
      <c r="F212" s="343">
        <v>0</v>
      </c>
      <c r="G212" s="344" t="s">
        <v>299</v>
      </c>
    </row>
    <row r="213" spans="1:7">
      <c r="A213" t="s">
        <v>157</v>
      </c>
      <c r="B213" t="s">
        <v>295</v>
      </c>
      <c r="C213" t="s">
        <v>296</v>
      </c>
      <c r="D213" t="s">
        <v>297</v>
      </c>
      <c r="E213" t="s">
        <v>298</v>
      </c>
      <c r="F213" s="343">
        <v>-2.0656873166400101E-2</v>
      </c>
      <c r="G213" s="344" t="s">
        <v>299</v>
      </c>
    </row>
    <row r="214" spans="1:7">
      <c r="A214" t="s">
        <v>157</v>
      </c>
      <c r="B214" t="s">
        <v>300</v>
      </c>
      <c r="C214" t="s">
        <v>301</v>
      </c>
      <c r="D214" t="s">
        <v>297</v>
      </c>
      <c r="E214" t="s">
        <v>298</v>
      </c>
      <c r="F214" s="343">
        <v>0</v>
      </c>
      <c r="G214" s="344" t="s">
        <v>299</v>
      </c>
    </row>
    <row r="215" spans="1:7">
      <c r="A215" t="s">
        <v>157</v>
      </c>
      <c r="B215" t="s">
        <v>302</v>
      </c>
      <c r="C215" t="s">
        <v>303</v>
      </c>
      <c r="D215" t="s">
        <v>297</v>
      </c>
      <c r="E215" t="s">
        <v>298</v>
      </c>
      <c r="F215" s="343">
        <v>0</v>
      </c>
      <c r="G215" s="344" t="s">
        <v>299</v>
      </c>
    </row>
    <row r="216" spans="1:7">
      <c r="A216" t="s">
        <v>157</v>
      </c>
      <c r="B216" t="s">
        <v>304</v>
      </c>
      <c r="C216" t="s">
        <v>305</v>
      </c>
      <c r="D216" t="s">
        <v>297</v>
      </c>
      <c r="E216" t="s">
        <v>298</v>
      </c>
      <c r="F216" s="343">
        <v>0</v>
      </c>
      <c r="G216" s="344" t="s">
        <v>299</v>
      </c>
    </row>
    <row r="217" spans="1:7">
      <c r="A217" t="s">
        <v>157</v>
      </c>
      <c r="B217" t="s">
        <v>306</v>
      </c>
      <c r="C217" t="s">
        <v>307</v>
      </c>
      <c r="D217" t="s">
        <v>297</v>
      </c>
      <c r="E217" t="s">
        <v>298</v>
      </c>
      <c r="F217" s="343">
        <v>3.41709770458132</v>
      </c>
      <c r="G217" s="344" t="s">
        <v>299</v>
      </c>
    </row>
    <row r="218" spans="1:7">
      <c r="A218" t="s">
        <v>157</v>
      </c>
      <c r="B218" t="s">
        <v>308</v>
      </c>
      <c r="C218" t="s">
        <v>309</v>
      </c>
      <c r="D218" t="s">
        <v>297</v>
      </c>
      <c r="E218" t="s">
        <v>298</v>
      </c>
      <c r="F218" s="343">
        <v>7.0526221424135498</v>
      </c>
      <c r="G218" s="344" t="s">
        <v>299</v>
      </c>
    </row>
    <row r="219" spans="1:7">
      <c r="A219" t="s">
        <v>157</v>
      </c>
      <c r="B219" t="s">
        <v>310</v>
      </c>
      <c r="C219" t="s">
        <v>311</v>
      </c>
      <c r="D219" t="s">
        <v>297</v>
      </c>
      <c r="E219" t="s">
        <v>298</v>
      </c>
      <c r="F219" s="343">
        <v>-7.04180394077542</v>
      </c>
      <c r="G219" s="344" t="s">
        <v>299</v>
      </c>
    </row>
    <row r="220" spans="1:7">
      <c r="A220" t="s">
        <v>157</v>
      </c>
      <c r="B220" t="s">
        <v>312</v>
      </c>
      <c r="C220" t="s">
        <v>313</v>
      </c>
      <c r="D220" t="s">
        <v>297</v>
      </c>
      <c r="E220" t="s">
        <v>298</v>
      </c>
      <c r="F220" s="343">
        <v>5.408052995267</v>
      </c>
      <c r="G220" s="344" t="s">
        <v>299</v>
      </c>
    </row>
    <row r="221" spans="1:7">
      <c r="A221" t="s">
        <v>157</v>
      </c>
      <c r="B221" t="s">
        <v>314</v>
      </c>
      <c r="C221" t="s">
        <v>315</v>
      </c>
      <c r="D221" t="s">
        <v>297</v>
      </c>
      <c r="E221" t="s">
        <v>298</v>
      </c>
      <c r="F221" s="343">
        <v>6.1139033200514499</v>
      </c>
      <c r="G221" s="344" t="s">
        <v>299</v>
      </c>
    </row>
    <row r="222" spans="1:7">
      <c r="A222" t="s">
        <v>157</v>
      </c>
      <c r="B222" t="s">
        <v>316</v>
      </c>
      <c r="C222" t="s">
        <v>317</v>
      </c>
      <c r="D222" t="s">
        <v>297</v>
      </c>
      <c r="E222" t="s">
        <v>298</v>
      </c>
      <c r="F222" s="343">
        <v>0</v>
      </c>
      <c r="G222" s="344" t="s">
        <v>299</v>
      </c>
    </row>
    <row r="223" spans="1:7">
      <c r="A223" t="s">
        <v>157</v>
      </c>
      <c r="B223" t="s">
        <v>318</v>
      </c>
      <c r="C223" t="s">
        <v>319</v>
      </c>
      <c r="D223" t="s">
        <v>297</v>
      </c>
      <c r="E223" t="s">
        <v>298</v>
      </c>
      <c r="F223" s="344" t="s">
        <v>299</v>
      </c>
      <c r="G223" s="343">
        <v>0.89494863545495895</v>
      </c>
    </row>
    <row r="224" spans="1:7">
      <c r="A224" t="s">
        <v>157</v>
      </c>
      <c r="B224" t="s">
        <v>320</v>
      </c>
      <c r="C224" t="s">
        <v>321</v>
      </c>
      <c r="D224" t="s">
        <v>297</v>
      </c>
      <c r="E224" t="s">
        <v>298</v>
      </c>
      <c r="F224" s="344" t="s">
        <v>299</v>
      </c>
      <c r="G224" s="343">
        <v>17.902329809213999</v>
      </c>
    </row>
    <row r="225" spans="1:7">
      <c r="A225" t="s">
        <v>157</v>
      </c>
      <c r="B225" t="s">
        <v>322</v>
      </c>
      <c r="C225" t="s">
        <v>323</v>
      </c>
      <c r="D225" t="s">
        <v>297</v>
      </c>
      <c r="E225" t="s">
        <v>298</v>
      </c>
      <c r="F225" s="344" t="s">
        <v>299</v>
      </c>
      <c r="G225" s="343">
        <v>23.767918415354</v>
      </c>
    </row>
    <row r="226" spans="1:7">
      <c r="A226" t="s">
        <v>157</v>
      </c>
      <c r="B226" t="s">
        <v>324</v>
      </c>
      <c r="C226" t="s">
        <v>325</v>
      </c>
      <c r="D226" t="s">
        <v>297</v>
      </c>
      <c r="E226" t="s">
        <v>298</v>
      </c>
      <c r="F226" s="344" t="s">
        <v>299</v>
      </c>
      <c r="G226" s="343">
        <v>4.5754664316959897</v>
      </c>
    </row>
    <row r="227" spans="1:7">
      <c r="A227" t="s">
        <v>157</v>
      </c>
      <c r="B227" t="s">
        <v>326</v>
      </c>
      <c r="C227" t="s">
        <v>327</v>
      </c>
      <c r="D227" t="s">
        <v>297</v>
      </c>
      <c r="E227" t="s">
        <v>298</v>
      </c>
      <c r="F227" s="344" t="s">
        <v>299</v>
      </c>
      <c r="G227" s="343">
        <v>3.9501277857124801</v>
      </c>
    </row>
    <row r="228" spans="1:7">
      <c r="A228" t="s">
        <v>157</v>
      </c>
      <c r="B228" t="s">
        <v>328</v>
      </c>
      <c r="C228" t="s">
        <v>329</v>
      </c>
      <c r="D228" t="s">
        <v>297</v>
      </c>
      <c r="E228" t="s">
        <v>298</v>
      </c>
      <c r="F228" s="343">
        <v>0</v>
      </c>
      <c r="G228" s="344" t="s">
        <v>299</v>
      </c>
    </row>
    <row r="229" spans="1:7">
      <c r="A229" t="s">
        <v>157</v>
      </c>
      <c r="B229" t="s">
        <v>330</v>
      </c>
      <c r="C229" t="s">
        <v>331</v>
      </c>
      <c r="D229" t="s">
        <v>297</v>
      </c>
      <c r="E229" t="s">
        <v>298</v>
      </c>
      <c r="F229" s="343">
        <v>-8.19846865290633</v>
      </c>
      <c r="G229" s="344" t="s">
        <v>299</v>
      </c>
    </row>
    <row r="230" spans="1:7">
      <c r="A230" t="s">
        <v>157</v>
      </c>
      <c r="B230" t="s">
        <v>332</v>
      </c>
      <c r="C230" t="s">
        <v>333</v>
      </c>
      <c r="D230" t="s">
        <v>297</v>
      </c>
      <c r="E230" t="s">
        <v>298</v>
      </c>
      <c r="F230" s="343">
        <v>0</v>
      </c>
      <c r="G230" s="344" t="s">
        <v>299</v>
      </c>
    </row>
    <row r="231" spans="1:7">
      <c r="A231" t="s">
        <v>157</v>
      </c>
      <c r="B231" t="s">
        <v>334</v>
      </c>
      <c r="C231" t="s">
        <v>335</v>
      </c>
      <c r="D231" t="s">
        <v>297</v>
      </c>
      <c r="E231" t="s">
        <v>298</v>
      </c>
      <c r="F231" s="343">
        <v>0</v>
      </c>
      <c r="G231" s="344" t="s">
        <v>299</v>
      </c>
    </row>
    <row r="232" spans="1:7">
      <c r="A232" t="s">
        <v>157</v>
      </c>
      <c r="B232" t="s">
        <v>336</v>
      </c>
      <c r="C232" t="s">
        <v>337</v>
      </c>
      <c r="D232" t="s">
        <v>297</v>
      </c>
      <c r="E232" t="s">
        <v>298</v>
      </c>
      <c r="F232" s="343">
        <v>0</v>
      </c>
      <c r="G232" s="344" t="s">
        <v>299</v>
      </c>
    </row>
    <row r="233" spans="1:7">
      <c r="A233" t="s">
        <v>157</v>
      </c>
      <c r="B233" t="s">
        <v>338</v>
      </c>
      <c r="C233" t="s">
        <v>339</v>
      </c>
      <c r="D233" t="s">
        <v>297</v>
      </c>
      <c r="E233" t="s">
        <v>298</v>
      </c>
      <c r="F233" s="343">
        <v>0</v>
      </c>
      <c r="G233" s="344" t="s">
        <v>299</v>
      </c>
    </row>
    <row r="234" spans="1:7">
      <c r="A234" t="s">
        <v>157</v>
      </c>
      <c r="B234" t="s">
        <v>340</v>
      </c>
      <c r="C234" t="s">
        <v>341</v>
      </c>
      <c r="D234" t="s">
        <v>297</v>
      </c>
      <c r="E234" t="s">
        <v>298</v>
      </c>
      <c r="F234" s="343">
        <v>0</v>
      </c>
      <c r="G234" s="344" t="s">
        <v>299</v>
      </c>
    </row>
    <row r="235" spans="1:7">
      <c r="A235" t="s">
        <v>157</v>
      </c>
      <c r="B235" t="s">
        <v>342</v>
      </c>
      <c r="C235" t="s">
        <v>343</v>
      </c>
      <c r="D235" t="s">
        <v>297</v>
      </c>
      <c r="E235" t="s">
        <v>298</v>
      </c>
      <c r="F235" s="343">
        <v>0</v>
      </c>
      <c r="G235" s="344" t="s">
        <v>299</v>
      </c>
    </row>
    <row r="236" spans="1:7">
      <c r="A236" t="s">
        <v>159</v>
      </c>
      <c r="B236" t="s">
        <v>295</v>
      </c>
      <c r="C236" t="s">
        <v>296</v>
      </c>
      <c r="D236" t="s">
        <v>297</v>
      </c>
      <c r="E236" t="s">
        <v>298</v>
      </c>
      <c r="F236" s="343">
        <v>0</v>
      </c>
      <c r="G236" s="344" t="s">
        <v>299</v>
      </c>
    </row>
    <row r="237" spans="1:7">
      <c r="A237" t="s">
        <v>159</v>
      </c>
      <c r="B237" t="s">
        <v>300</v>
      </c>
      <c r="C237" t="s">
        <v>301</v>
      </c>
      <c r="D237" t="s">
        <v>297</v>
      </c>
      <c r="E237" t="s">
        <v>298</v>
      </c>
      <c r="F237" s="343">
        <v>0</v>
      </c>
      <c r="G237" s="344" t="s">
        <v>299</v>
      </c>
    </row>
    <row r="238" spans="1:7">
      <c r="A238" t="s">
        <v>159</v>
      </c>
      <c r="B238" t="s">
        <v>302</v>
      </c>
      <c r="C238" t="s">
        <v>303</v>
      </c>
      <c r="D238" t="s">
        <v>297</v>
      </c>
      <c r="E238" t="s">
        <v>298</v>
      </c>
      <c r="F238" s="343">
        <v>-9.9932673400345902</v>
      </c>
      <c r="G238" s="344" t="s">
        <v>299</v>
      </c>
    </row>
    <row r="239" spans="1:7">
      <c r="A239" t="s">
        <v>159</v>
      </c>
      <c r="B239" t="s">
        <v>304</v>
      </c>
      <c r="C239" t="s">
        <v>305</v>
      </c>
      <c r="D239" t="s">
        <v>297</v>
      </c>
      <c r="E239" t="s">
        <v>298</v>
      </c>
      <c r="F239" s="343">
        <v>0</v>
      </c>
      <c r="G239" s="344" t="s">
        <v>299</v>
      </c>
    </row>
    <row r="240" spans="1:7">
      <c r="A240" t="s">
        <v>159</v>
      </c>
      <c r="B240" t="s">
        <v>306</v>
      </c>
      <c r="C240" t="s">
        <v>307</v>
      </c>
      <c r="D240" t="s">
        <v>297</v>
      </c>
      <c r="E240" t="s">
        <v>298</v>
      </c>
      <c r="F240" s="343">
        <v>0.72277854479214998</v>
      </c>
      <c r="G240" s="344" t="s">
        <v>299</v>
      </c>
    </row>
    <row r="241" spans="1:7">
      <c r="A241" t="s">
        <v>159</v>
      </c>
      <c r="B241" t="s">
        <v>308</v>
      </c>
      <c r="C241" t="s">
        <v>309</v>
      </c>
      <c r="D241" t="s">
        <v>297</v>
      </c>
      <c r="E241" t="s">
        <v>298</v>
      </c>
      <c r="F241" s="343">
        <v>23.3195776440832</v>
      </c>
      <c r="G241" s="344" t="s">
        <v>299</v>
      </c>
    </row>
    <row r="242" spans="1:7">
      <c r="A242" t="s">
        <v>159</v>
      </c>
      <c r="B242" t="s">
        <v>310</v>
      </c>
      <c r="C242" t="s">
        <v>311</v>
      </c>
      <c r="D242" t="s">
        <v>297</v>
      </c>
      <c r="E242" t="s">
        <v>298</v>
      </c>
      <c r="F242" s="343">
        <v>0</v>
      </c>
      <c r="G242" s="344" t="s">
        <v>299</v>
      </c>
    </row>
    <row r="243" spans="1:7">
      <c r="A243" t="s">
        <v>159</v>
      </c>
      <c r="B243" t="s">
        <v>312</v>
      </c>
      <c r="C243" t="s">
        <v>313</v>
      </c>
      <c r="D243" t="s">
        <v>297</v>
      </c>
      <c r="E243" t="s">
        <v>298</v>
      </c>
      <c r="F243" s="343">
        <v>0.19606336672493899</v>
      </c>
      <c r="G243" s="344" t="s">
        <v>299</v>
      </c>
    </row>
    <row r="244" spans="1:7">
      <c r="A244" t="s">
        <v>159</v>
      </c>
      <c r="B244" t="s">
        <v>314</v>
      </c>
      <c r="C244" t="s">
        <v>315</v>
      </c>
      <c r="D244" t="s">
        <v>297</v>
      </c>
      <c r="E244" t="s">
        <v>298</v>
      </c>
      <c r="F244" s="343">
        <v>5.8334943655738103E-2</v>
      </c>
      <c r="G244" s="344" t="s">
        <v>299</v>
      </c>
    </row>
    <row r="245" spans="1:7">
      <c r="A245" t="s">
        <v>159</v>
      </c>
      <c r="B245" t="s">
        <v>316</v>
      </c>
      <c r="C245" t="s">
        <v>317</v>
      </c>
      <c r="D245" t="s">
        <v>297</v>
      </c>
      <c r="E245" t="s">
        <v>298</v>
      </c>
      <c r="F245" s="343">
        <v>0</v>
      </c>
      <c r="G245" s="344" t="s">
        <v>299</v>
      </c>
    </row>
    <row r="246" spans="1:7">
      <c r="A246" t="s">
        <v>159</v>
      </c>
      <c r="B246" t="s">
        <v>318</v>
      </c>
      <c r="C246" t="s">
        <v>319</v>
      </c>
      <c r="D246" t="s">
        <v>297</v>
      </c>
      <c r="E246" t="s">
        <v>298</v>
      </c>
      <c r="F246" s="344" t="s">
        <v>299</v>
      </c>
      <c r="G246" s="343">
        <v>1.9537054362775601</v>
      </c>
    </row>
    <row r="247" spans="1:7">
      <c r="A247" t="s">
        <v>159</v>
      </c>
      <c r="B247" t="s">
        <v>320</v>
      </c>
      <c r="C247" t="s">
        <v>321</v>
      </c>
      <c r="D247" t="s">
        <v>297</v>
      </c>
      <c r="E247" t="s">
        <v>298</v>
      </c>
      <c r="F247" s="344" t="s">
        <v>299</v>
      </c>
      <c r="G247" s="343">
        <v>11.0709974722391</v>
      </c>
    </row>
    <row r="248" spans="1:7">
      <c r="A248" t="s">
        <v>159</v>
      </c>
      <c r="B248" t="s">
        <v>322</v>
      </c>
      <c r="C248" t="s">
        <v>323</v>
      </c>
      <c r="D248" t="s">
        <v>297</v>
      </c>
      <c r="E248" t="s">
        <v>298</v>
      </c>
      <c r="F248" s="344" t="s">
        <v>299</v>
      </c>
      <c r="G248" s="343">
        <v>22.25056207247</v>
      </c>
    </row>
    <row r="249" spans="1:7">
      <c r="A249" t="s">
        <v>159</v>
      </c>
      <c r="B249" t="s">
        <v>324</v>
      </c>
      <c r="C249" t="s">
        <v>325</v>
      </c>
      <c r="D249" t="s">
        <v>297</v>
      </c>
      <c r="E249" t="s">
        <v>298</v>
      </c>
      <c r="F249" s="344" t="s">
        <v>299</v>
      </c>
      <c r="G249" s="343">
        <v>1.4138007333907601</v>
      </c>
    </row>
    <row r="250" spans="1:7">
      <c r="A250" t="s">
        <v>159</v>
      </c>
      <c r="B250" t="s">
        <v>326</v>
      </c>
      <c r="C250" t="s">
        <v>327</v>
      </c>
      <c r="D250" t="s">
        <v>297</v>
      </c>
      <c r="E250" t="s">
        <v>298</v>
      </c>
      <c r="F250" s="344" t="s">
        <v>299</v>
      </c>
      <c r="G250" s="343">
        <v>0</v>
      </c>
    </row>
    <row r="251" spans="1:7">
      <c r="A251" t="s">
        <v>159</v>
      </c>
      <c r="B251" t="s">
        <v>328</v>
      </c>
      <c r="C251" t="s">
        <v>329</v>
      </c>
      <c r="D251" t="s">
        <v>297</v>
      </c>
      <c r="E251" t="s">
        <v>298</v>
      </c>
      <c r="F251" s="343">
        <v>0</v>
      </c>
      <c r="G251" s="344" t="s">
        <v>299</v>
      </c>
    </row>
    <row r="252" spans="1:7">
      <c r="A252" t="s">
        <v>159</v>
      </c>
      <c r="B252" t="s">
        <v>330</v>
      </c>
      <c r="C252" t="s">
        <v>331</v>
      </c>
      <c r="D252" t="s">
        <v>297</v>
      </c>
      <c r="E252" t="s">
        <v>298</v>
      </c>
      <c r="F252" s="343">
        <v>0</v>
      </c>
      <c r="G252" s="344" t="s">
        <v>299</v>
      </c>
    </row>
    <row r="253" spans="1:7">
      <c r="A253" t="s">
        <v>159</v>
      </c>
      <c r="B253" t="s">
        <v>332</v>
      </c>
      <c r="C253" t="s">
        <v>333</v>
      </c>
      <c r="D253" t="s">
        <v>297</v>
      </c>
      <c r="E253" t="s">
        <v>298</v>
      </c>
      <c r="F253" s="343">
        <v>0</v>
      </c>
      <c r="G253" s="344" t="s">
        <v>299</v>
      </c>
    </row>
    <row r="254" spans="1:7">
      <c r="A254" t="s">
        <v>159</v>
      </c>
      <c r="B254" t="s">
        <v>334</v>
      </c>
      <c r="C254" t="s">
        <v>335</v>
      </c>
      <c r="D254" t="s">
        <v>297</v>
      </c>
      <c r="E254" t="s">
        <v>298</v>
      </c>
      <c r="F254" s="343">
        <v>0</v>
      </c>
      <c r="G254" s="344" t="s">
        <v>299</v>
      </c>
    </row>
    <row r="255" spans="1:7">
      <c r="A255" t="s">
        <v>159</v>
      </c>
      <c r="B255" t="s">
        <v>336</v>
      </c>
      <c r="C255" t="s">
        <v>337</v>
      </c>
      <c r="D255" t="s">
        <v>297</v>
      </c>
      <c r="E255" t="s">
        <v>298</v>
      </c>
      <c r="F255" s="343">
        <v>0</v>
      </c>
      <c r="G255" s="344" t="s">
        <v>299</v>
      </c>
    </row>
    <row r="256" spans="1:7">
      <c r="A256" t="s">
        <v>159</v>
      </c>
      <c r="B256" t="s">
        <v>338</v>
      </c>
      <c r="C256" t="s">
        <v>339</v>
      </c>
      <c r="D256" t="s">
        <v>297</v>
      </c>
      <c r="E256" t="s">
        <v>298</v>
      </c>
      <c r="F256" s="343">
        <v>0</v>
      </c>
      <c r="G256" s="344" t="s">
        <v>299</v>
      </c>
    </row>
    <row r="257" spans="1:7">
      <c r="A257" t="s">
        <v>159</v>
      </c>
      <c r="B257" t="s">
        <v>340</v>
      </c>
      <c r="C257" t="s">
        <v>341</v>
      </c>
      <c r="D257" t="s">
        <v>297</v>
      </c>
      <c r="E257" t="s">
        <v>298</v>
      </c>
      <c r="F257" s="343">
        <v>0</v>
      </c>
      <c r="G257" s="344" t="s">
        <v>299</v>
      </c>
    </row>
    <row r="258" spans="1:7">
      <c r="A258" t="s">
        <v>159</v>
      </c>
      <c r="B258" t="s">
        <v>342</v>
      </c>
      <c r="C258" t="s">
        <v>343</v>
      </c>
      <c r="D258" t="s">
        <v>297</v>
      </c>
      <c r="E258" t="s">
        <v>298</v>
      </c>
      <c r="F258" s="343">
        <v>0</v>
      </c>
      <c r="G258" s="344" t="s">
        <v>299</v>
      </c>
    </row>
    <row r="259" spans="1:7">
      <c r="A259" t="s">
        <v>161</v>
      </c>
      <c r="B259" t="s">
        <v>295</v>
      </c>
      <c r="C259" t="s">
        <v>296</v>
      </c>
      <c r="D259" t="s">
        <v>297</v>
      </c>
      <c r="E259" t="s">
        <v>298</v>
      </c>
      <c r="F259" s="343">
        <v>0</v>
      </c>
      <c r="G259" s="344" t="s">
        <v>299</v>
      </c>
    </row>
    <row r="260" spans="1:7">
      <c r="A260" t="s">
        <v>161</v>
      </c>
      <c r="B260" t="s">
        <v>300</v>
      </c>
      <c r="C260" t="s">
        <v>301</v>
      </c>
      <c r="D260" t="s">
        <v>297</v>
      </c>
      <c r="E260" t="s">
        <v>298</v>
      </c>
      <c r="F260" s="343">
        <v>0</v>
      </c>
      <c r="G260" s="344" t="s">
        <v>299</v>
      </c>
    </row>
    <row r="261" spans="1:7">
      <c r="A261" t="s">
        <v>161</v>
      </c>
      <c r="B261" t="s">
        <v>302</v>
      </c>
      <c r="C261" t="s">
        <v>303</v>
      </c>
      <c r="D261" t="s">
        <v>297</v>
      </c>
      <c r="E261" t="s">
        <v>298</v>
      </c>
      <c r="F261" s="343">
        <v>0</v>
      </c>
      <c r="G261" s="344" t="s">
        <v>299</v>
      </c>
    </row>
    <row r="262" spans="1:7">
      <c r="A262" t="s">
        <v>161</v>
      </c>
      <c r="B262" t="s">
        <v>304</v>
      </c>
      <c r="C262" t="s">
        <v>305</v>
      </c>
      <c r="D262" t="s">
        <v>297</v>
      </c>
      <c r="E262" t="s">
        <v>298</v>
      </c>
      <c r="F262" s="343">
        <v>0</v>
      </c>
      <c r="G262" s="344" t="s">
        <v>299</v>
      </c>
    </row>
    <row r="263" spans="1:7">
      <c r="A263" t="s">
        <v>161</v>
      </c>
      <c r="B263" t="s">
        <v>306</v>
      </c>
      <c r="C263" t="s">
        <v>307</v>
      </c>
      <c r="D263" t="s">
        <v>297</v>
      </c>
      <c r="E263" t="s">
        <v>298</v>
      </c>
      <c r="F263" s="343">
        <v>1.2364001135879299</v>
      </c>
      <c r="G263" s="344" t="s">
        <v>299</v>
      </c>
    </row>
    <row r="264" spans="1:7">
      <c r="A264" t="s">
        <v>161</v>
      </c>
      <c r="B264" t="s">
        <v>308</v>
      </c>
      <c r="C264" t="s">
        <v>309</v>
      </c>
      <c r="D264" t="s">
        <v>297</v>
      </c>
      <c r="E264" t="s">
        <v>298</v>
      </c>
      <c r="F264" s="343">
        <v>4.8998243397048196</v>
      </c>
      <c r="G264" s="344" t="s">
        <v>299</v>
      </c>
    </row>
    <row r="265" spans="1:7">
      <c r="A265" t="s">
        <v>161</v>
      </c>
      <c r="B265" t="s">
        <v>310</v>
      </c>
      <c r="C265" t="s">
        <v>311</v>
      </c>
      <c r="D265" t="s">
        <v>297</v>
      </c>
      <c r="E265" t="s">
        <v>298</v>
      </c>
      <c r="F265" s="343">
        <v>0</v>
      </c>
      <c r="G265" s="344" t="s">
        <v>299</v>
      </c>
    </row>
    <row r="266" spans="1:7">
      <c r="A266" t="s">
        <v>161</v>
      </c>
      <c r="B266" t="s">
        <v>312</v>
      </c>
      <c r="C266" t="s">
        <v>313</v>
      </c>
      <c r="D266" t="s">
        <v>297</v>
      </c>
      <c r="E266" t="s">
        <v>298</v>
      </c>
      <c r="F266" s="343">
        <v>0.73521481923475096</v>
      </c>
      <c r="G266" s="344" t="s">
        <v>299</v>
      </c>
    </row>
    <row r="267" spans="1:7">
      <c r="A267" t="s">
        <v>161</v>
      </c>
      <c r="B267" t="s">
        <v>314</v>
      </c>
      <c r="C267" t="s">
        <v>315</v>
      </c>
      <c r="D267" t="s">
        <v>297</v>
      </c>
      <c r="E267" t="s">
        <v>298</v>
      </c>
      <c r="F267" s="343">
        <v>-1.2763224455084E-2</v>
      </c>
      <c r="G267" s="344" t="s">
        <v>299</v>
      </c>
    </row>
    <row r="268" spans="1:7">
      <c r="A268" t="s">
        <v>161</v>
      </c>
      <c r="B268" t="s">
        <v>316</v>
      </c>
      <c r="C268" t="s">
        <v>317</v>
      </c>
      <c r="D268" t="s">
        <v>297</v>
      </c>
      <c r="E268" t="s">
        <v>298</v>
      </c>
      <c r="F268" s="343">
        <v>0</v>
      </c>
      <c r="G268" s="344" t="s">
        <v>299</v>
      </c>
    </row>
    <row r="269" spans="1:7">
      <c r="A269" t="s">
        <v>161</v>
      </c>
      <c r="B269" t="s">
        <v>318</v>
      </c>
      <c r="C269" t="s">
        <v>319</v>
      </c>
      <c r="D269" t="s">
        <v>297</v>
      </c>
      <c r="E269" t="s">
        <v>298</v>
      </c>
      <c r="F269" s="344" t="s">
        <v>299</v>
      </c>
      <c r="G269" s="343">
        <v>9.1561274743600499E-2</v>
      </c>
    </row>
    <row r="270" spans="1:7">
      <c r="A270" t="s">
        <v>161</v>
      </c>
      <c r="B270" t="s">
        <v>320</v>
      </c>
      <c r="C270" t="s">
        <v>321</v>
      </c>
      <c r="D270" t="s">
        <v>297</v>
      </c>
      <c r="E270" t="s">
        <v>298</v>
      </c>
      <c r="F270" s="344" t="s">
        <v>299</v>
      </c>
      <c r="G270" s="343">
        <v>1.44642565542458</v>
      </c>
    </row>
    <row r="271" spans="1:7">
      <c r="A271" t="s">
        <v>161</v>
      </c>
      <c r="B271" t="s">
        <v>322</v>
      </c>
      <c r="C271" t="s">
        <v>323</v>
      </c>
      <c r="D271" t="s">
        <v>297</v>
      </c>
      <c r="E271" t="s">
        <v>298</v>
      </c>
      <c r="F271" s="344" t="s">
        <v>299</v>
      </c>
      <c r="G271" s="343">
        <v>2.57111130469695</v>
      </c>
    </row>
    <row r="272" spans="1:7">
      <c r="A272" t="s">
        <v>161</v>
      </c>
      <c r="B272" t="s">
        <v>324</v>
      </c>
      <c r="C272" t="s">
        <v>325</v>
      </c>
      <c r="D272" t="s">
        <v>297</v>
      </c>
      <c r="E272" t="s">
        <v>298</v>
      </c>
      <c r="F272" s="344" t="s">
        <v>299</v>
      </c>
      <c r="G272" s="343">
        <v>0.15939979606368099</v>
      </c>
    </row>
    <row r="273" spans="1:7">
      <c r="A273" t="s">
        <v>161</v>
      </c>
      <c r="B273" t="s">
        <v>326</v>
      </c>
      <c r="C273" t="s">
        <v>327</v>
      </c>
      <c r="D273" t="s">
        <v>297</v>
      </c>
      <c r="E273" t="s">
        <v>298</v>
      </c>
      <c r="F273" s="344" t="s">
        <v>299</v>
      </c>
      <c r="G273" s="343">
        <v>0</v>
      </c>
    </row>
    <row r="274" spans="1:7">
      <c r="A274" t="s">
        <v>161</v>
      </c>
      <c r="B274" t="s">
        <v>328</v>
      </c>
      <c r="C274" t="s">
        <v>329</v>
      </c>
      <c r="D274" t="s">
        <v>297</v>
      </c>
      <c r="E274" t="s">
        <v>298</v>
      </c>
      <c r="F274" s="343">
        <v>0</v>
      </c>
      <c r="G274" s="344" t="s">
        <v>299</v>
      </c>
    </row>
    <row r="275" spans="1:7">
      <c r="A275" t="s">
        <v>161</v>
      </c>
      <c r="B275" t="s">
        <v>330</v>
      </c>
      <c r="C275" t="s">
        <v>331</v>
      </c>
      <c r="D275" t="s">
        <v>297</v>
      </c>
      <c r="E275" t="s">
        <v>298</v>
      </c>
      <c r="F275" s="343">
        <v>0</v>
      </c>
      <c r="G275" s="344" t="s">
        <v>299</v>
      </c>
    </row>
    <row r="276" spans="1:7">
      <c r="A276" t="s">
        <v>161</v>
      </c>
      <c r="B276" t="s">
        <v>332</v>
      </c>
      <c r="C276" t="s">
        <v>333</v>
      </c>
      <c r="D276" t="s">
        <v>297</v>
      </c>
      <c r="E276" t="s">
        <v>298</v>
      </c>
      <c r="F276" s="343">
        <v>0</v>
      </c>
      <c r="G276" s="344" t="s">
        <v>299</v>
      </c>
    </row>
    <row r="277" spans="1:7">
      <c r="A277" t="s">
        <v>161</v>
      </c>
      <c r="B277" t="s">
        <v>334</v>
      </c>
      <c r="C277" t="s">
        <v>335</v>
      </c>
      <c r="D277" t="s">
        <v>297</v>
      </c>
      <c r="E277" t="s">
        <v>298</v>
      </c>
      <c r="F277" s="343">
        <v>0</v>
      </c>
      <c r="G277" s="344" t="s">
        <v>299</v>
      </c>
    </row>
    <row r="278" spans="1:7">
      <c r="A278" t="s">
        <v>161</v>
      </c>
      <c r="B278" t="s">
        <v>336</v>
      </c>
      <c r="C278" t="s">
        <v>337</v>
      </c>
      <c r="D278" t="s">
        <v>297</v>
      </c>
      <c r="E278" t="s">
        <v>298</v>
      </c>
      <c r="F278" s="343">
        <v>0</v>
      </c>
      <c r="G278" s="344" t="s">
        <v>299</v>
      </c>
    </row>
    <row r="279" spans="1:7">
      <c r="A279" t="s">
        <v>161</v>
      </c>
      <c r="B279" t="s">
        <v>338</v>
      </c>
      <c r="C279" t="s">
        <v>339</v>
      </c>
      <c r="D279" t="s">
        <v>297</v>
      </c>
      <c r="E279" t="s">
        <v>298</v>
      </c>
      <c r="F279" s="343">
        <v>0</v>
      </c>
      <c r="G279" s="344" t="s">
        <v>299</v>
      </c>
    </row>
    <row r="280" spans="1:7">
      <c r="A280" t="s">
        <v>161</v>
      </c>
      <c r="B280" t="s">
        <v>340</v>
      </c>
      <c r="C280" t="s">
        <v>341</v>
      </c>
      <c r="D280" t="s">
        <v>297</v>
      </c>
      <c r="E280" t="s">
        <v>298</v>
      </c>
      <c r="F280" s="343">
        <v>0</v>
      </c>
      <c r="G280" s="344" t="s">
        <v>299</v>
      </c>
    </row>
    <row r="281" spans="1:7">
      <c r="A281" t="s">
        <v>161</v>
      </c>
      <c r="B281" t="s">
        <v>342</v>
      </c>
      <c r="C281" t="s">
        <v>343</v>
      </c>
      <c r="D281" t="s">
        <v>297</v>
      </c>
      <c r="E281" t="s">
        <v>298</v>
      </c>
      <c r="F281" s="343">
        <v>0</v>
      </c>
      <c r="G281" s="344" t="s">
        <v>299</v>
      </c>
    </row>
    <row r="282" spans="1:7">
      <c r="A282" t="s">
        <v>163</v>
      </c>
      <c r="B282" t="s">
        <v>295</v>
      </c>
      <c r="C282" t="s">
        <v>296</v>
      </c>
      <c r="D282" t="s">
        <v>297</v>
      </c>
      <c r="E282" t="s">
        <v>298</v>
      </c>
      <c r="F282" s="343">
        <v>0</v>
      </c>
      <c r="G282" s="344" t="s">
        <v>299</v>
      </c>
    </row>
    <row r="283" spans="1:7">
      <c r="A283" t="s">
        <v>163</v>
      </c>
      <c r="B283" t="s">
        <v>300</v>
      </c>
      <c r="C283" t="s">
        <v>301</v>
      </c>
      <c r="D283" t="s">
        <v>297</v>
      </c>
      <c r="E283" t="s">
        <v>298</v>
      </c>
      <c r="F283" s="343">
        <v>3.2633136064532602</v>
      </c>
      <c r="G283" s="344" t="s">
        <v>299</v>
      </c>
    </row>
    <row r="284" spans="1:7">
      <c r="A284" t="s">
        <v>163</v>
      </c>
      <c r="B284" t="s">
        <v>302</v>
      </c>
      <c r="C284" t="s">
        <v>303</v>
      </c>
      <c r="D284" t="s">
        <v>297</v>
      </c>
      <c r="E284" t="s">
        <v>298</v>
      </c>
      <c r="F284" s="343">
        <v>0</v>
      </c>
      <c r="G284" s="344" t="s">
        <v>299</v>
      </c>
    </row>
    <row r="285" spans="1:7">
      <c r="A285" t="s">
        <v>163</v>
      </c>
      <c r="B285" t="s">
        <v>304</v>
      </c>
      <c r="C285" t="s">
        <v>305</v>
      </c>
      <c r="D285" t="s">
        <v>297</v>
      </c>
      <c r="E285" t="s">
        <v>298</v>
      </c>
      <c r="F285" s="343">
        <v>0</v>
      </c>
      <c r="G285" s="344" t="s">
        <v>299</v>
      </c>
    </row>
    <row r="286" spans="1:7">
      <c r="A286" t="s">
        <v>163</v>
      </c>
      <c r="B286" t="s">
        <v>306</v>
      </c>
      <c r="C286" t="s">
        <v>307</v>
      </c>
      <c r="D286" t="s">
        <v>297</v>
      </c>
      <c r="E286" t="s">
        <v>298</v>
      </c>
      <c r="F286" s="343">
        <v>-7.6055820743138396</v>
      </c>
      <c r="G286" s="344" t="s">
        <v>299</v>
      </c>
    </row>
    <row r="287" spans="1:7">
      <c r="A287" t="s">
        <v>163</v>
      </c>
      <c r="B287" t="s">
        <v>308</v>
      </c>
      <c r="C287" t="s">
        <v>309</v>
      </c>
      <c r="D287" t="s">
        <v>297</v>
      </c>
      <c r="E287" t="s">
        <v>298</v>
      </c>
      <c r="F287" s="343">
        <v>17.717535026668401</v>
      </c>
      <c r="G287" s="344" t="s">
        <v>299</v>
      </c>
    </row>
    <row r="288" spans="1:7">
      <c r="A288" t="s">
        <v>163</v>
      </c>
      <c r="B288" t="s">
        <v>310</v>
      </c>
      <c r="C288" t="s">
        <v>311</v>
      </c>
      <c r="D288" t="s">
        <v>297</v>
      </c>
      <c r="E288" t="s">
        <v>298</v>
      </c>
      <c r="F288" s="343">
        <v>0</v>
      </c>
      <c r="G288" s="344" t="s">
        <v>299</v>
      </c>
    </row>
    <row r="289" spans="1:7">
      <c r="A289" t="s">
        <v>163</v>
      </c>
      <c r="B289" t="s">
        <v>312</v>
      </c>
      <c r="C289" t="s">
        <v>313</v>
      </c>
      <c r="D289" t="s">
        <v>297</v>
      </c>
      <c r="E289" t="s">
        <v>298</v>
      </c>
      <c r="F289" s="343">
        <v>3.31393377364421E-2</v>
      </c>
      <c r="G289" s="344" t="s">
        <v>299</v>
      </c>
    </row>
    <row r="290" spans="1:7">
      <c r="A290" t="s">
        <v>163</v>
      </c>
      <c r="B290" t="s">
        <v>314</v>
      </c>
      <c r="C290" t="s">
        <v>315</v>
      </c>
      <c r="D290" t="s">
        <v>297</v>
      </c>
      <c r="E290" t="s">
        <v>298</v>
      </c>
      <c r="F290" s="343">
        <v>-0.231625531252663</v>
      </c>
      <c r="G290" s="344" t="s">
        <v>299</v>
      </c>
    </row>
    <row r="291" spans="1:7">
      <c r="A291" t="s">
        <v>163</v>
      </c>
      <c r="B291" t="s">
        <v>316</v>
      </c>
      <c r="C291" t="s">
        <v>317</v>
      </c>
      <c r="D291" t="s">
        <v>297</v>
      </c>
      <c r="E291" t="s">
        <v>298</v>
      </c>
      <c r="F291" s="343">
        <v>0</v>
      </c>
      <c r="G291" s="344" t="s">
        <v>299</v>
      </c>
    </row>
    <row r="292" spans="1:7">
      <c r="A292" t="s">
        <v>163</v>
      </c>
      <c r="B292" t="s">
        <v>318</v>
      </c>
      <c r="C292" t="s">
        <v>319</v>
      </c>
      <c r="D292" t="s">
        <v>297</v>
      </c>
      <c r="E292" t="s">
        <v>298</v>
      </c>
      <c r="F292" s="344" t="s">
        <v>299</v>
      </c>
      <c r="G292" s="343">
        <v>1.3869803263838101</v>
      </c>
    </row>
    <row r="293" spans="1:7">
      <c r="A293" t="s">
        <v>163</v>
      </c>
      <c r="B293" t="s">
        <v>320</v>
      </c>
      <c r="C293" t="s">
        <v>321</v>
      </c>
      <c r="D293" t="s">
        <v>297</v>
      </c>
      <c r="E293" t="s">
        <v>298</v>
      </c>
      <c r="F293" s="344" t="s">
        <v>299</v>
      </c>
      <c r="G293" s="343">
        <v>5.4758853470441498</v>
      </c>
    </row>
    <row r="294" spans="1:7">
      <c r="A294" t="s">
        <v>163</v>
      </c>
      <c r="B294" t="s">
        <v>322</v>
      </c>
      <c r="C294" t="s">
        <v>323</v>
      </c>
      <c r="D294" t="s">
        <v>297</v>
      </c>
      <c r="E294" t="s">
        <v>298</v>
      </c>
      <c r="F294" s="344" t="s">
        <v>299</v>
      </c>
      <c r="G294" s="343">
        <v>8.6164263789390603</v>
      </c>
    </row>
    <row r="295" spans="1:7">
      <c r="A295" t="s">
        <v>163</v>
      </c>
      <c r="B295" t="s">
        <v>324</v>
      </c>
      <c r="C295" t="s">
        <v>325</v>
      </c>
      <c r="D295" t="s">
        <v>297</v>
      </c>
      <c r="E295" t="s">
        <v>298</v>
      </c>
      <c r="F295" s="344" t="s">
        <v>299</v>
      </c>
      <c r="G295" s="343">
        <v>0.71563283573783598</v>
      </c>
    </row>
    <row r="296" spans="1:7">
      <c r="A296" t="s">
        <v>163</v>
      </c>
      <c r="B296" t="s">
        <v>326</v>
      </c>
      <c r="C296" t="s">
        <v>327</v>
      </c>
      <c r="D296" t="s">
        <v>297</v>
      </c>
      <c r="E296" t="s">
        <v>298</v>
      </c>
      <c r="F296" s="344" t="s">
        <v>299</v>
      </c>
      <c r="G296" s="343">
        <v>0</v>
      </c>
    </row>
    <row r="297" spans="1:7">
      <c r="A297" t="s">
        <v>163</v>
      </c>
      <c r="B297" t="s">
        <v>328</v>
      </c>
      <c r="C297" t="s">
        <v>329</v>
      </c>
      <c r="D297" t="s">
        <v>297</v>
      </c>
      <c r="E297" t="s">
        <v>298</v>
      </c>
      <c r="F297" s="343">
        <v>0</v>
      </c>
      <c r="G297" s="344" t="s">
        <v>299</v>
      </c>
    </row>
    <row r="298" spans="1:7">
      <c r="A298" t="s">
        <v>163</v>
      </c>
      <c r="B298" t="s">
        <v>330</v>
      </c>
      <c r="C298" t="s">
        <v>331</v>
      </c>
      <c r="D298" t="s">
        <v>297</v>
      </c>
      <c r="E298" t="s">
        <v>298</v>
      </c>
      <c r="F298" s="343">
        <v>0</v>
      </c>
      <c r="G298" s="344" t="s">
        <v>299</v>
      </c>
    </row>
    <row r="299" spans="1:7">
      <c r="A299" t="s">
        <v>163</v>
      </c>
      <c r="B299" t="s">
        <v>332</v>
      </c>
      <c r="C299" t="s">
        <v>333</v>
      </c>
      <c r="D299" t="s">
        <v>297</v>
      </c>
      <c r="E299" t="s">
        <v>298</v>
      </c>
      <c r="F299" s="343">
        <v>0</v>
      </c>
      <c r="G299" s="344" t="s">
        <v>299</v>
      </c>
    </row>
    <row r="300" spans="1:7">
      <c r="A300" t="s">
        <v>163</v>
      </c>
      <c r="B300" t="s">
        <v>334</v>
      </c>
      <c r="C300" t="s">
        <v>335</v>
      </c>
      <c r="D300" t="s">
        <v>297</v>
      </c>
      <c r="E300" t="s">
        <v>298</v>
      </c>
      <c r="F300" s="343">
        <v>0</v>
      </c>
      <c r="G300" s="344" t="s">
        <v>299</v>
      </c>
    </row>
    <row r="301" spans="1:7">
      <c r="A301" t="s">
        <v>163</v>
      </c>
      <c r="B301" t="s">
        <v>336</v>
      </c>
      <c r="C301" t="s">
        <v>337</v>
      </c>
      <c r="D301" t="s">
        <v>297</v>
      </c>
      <c r="E301" t="s">
        <v>298</v>
      </c>
      <c r="F301" s="343">
        <v>0</v>
      </c>
      <c r="G301" s="344" t="s">
        <v>299</v>
      </c>
    </row>
    <row r="302" spans="1:7">
      <c r="A302" t="s">
        <v>163</v>
      </c>
      <c r="B302" t="s">
        <v>338</v>
      </c>
      <c r="C302" t="s">
        <v>339</v>
      </c>
      <c r="D302" t="s">
        <v>297</v>
      </c>
      <c r="E302" t="s">
        <v>298</v>
      </c>
      <c r="F302" s="343">
        <v>0</v>
      </c>
      <c r="G302" s="344" t="s">
        <v>299</v>
      </c>
    </row>
    <row r="303" spans="1:7">
      <c r="A303" t="s">
        <v>163</v>
      </c>
      <c r="B303" t="s">
        <v>340</v>
      </c>
      <c r="C303" t="s">
        <v>341</v>
      </c>
      <c r="D303" t="s">
        <v>297</v>
      </c>
      <c r="E303" t="s">
        <v>298</v>
      </c>
      <c r="F303" s="343">
        <v>0</v>
      </c>
      <c r="G303" s="344" t="s">
        <v>299</v>
      </c>
    </row>
    <row r="304" spans="1:7">
      <c r="A304" t="s">
        <v>163</v>
      </c>
      <c r="B304" t="s">
        <v>342</v>
      </c>
      <c r="C304" t="s">
        <v>343</v>
      </c>
      <c r="D304" t="s">
        <v>297</v>
      </c>
      <c r="E304" t="s">
        <v>298</v>
      </c>
      <c r="F304" s="343">
        <v>0</v>
      </c>
      <c r="G304" s="344" t="s">
        <v>299</v>
      </c>
    </row>
    <row r="305" spans="1:7">
      <c r="A305" t="s">
        <v>165</v>
      </c>
      <c r="B305" t="s">
        <v>295</v>
      </c>
      <c r="C305" t="s">
        <v>296</v>
      </c>
      <c r="D305" t="s">
        <v>297</v>
      </c>
      <c r="E305" t="s">
        <v>298</v>
      </c>
      <c r="F305" s="343">
        <v>0</v>
      </c>
      <c r="G305" s="344" t="s">
        <v>299</v>
      </c>
    </row>
    <row r="306" spans="1:7">
      <c r="A306" t="s">
        <v>165</v>
      </c>
      <c r="B306" t="s">
        <v>300</v>
      </c>
      <c r="C306" t="s">
        <v>301</v>
      </c>
      <c r="D306" t="s">
        <v>297</v>
      </c>
      <c r="E306" t="s">
        <v>298</v>
      </c>
      <c r="F306" s="343">
        <v>0</v>
      </c>
      <c r="G306" s="344" t="s">
        <v>299</v>
      </c>
    </row>
    <row r="307" spans="1:7">
      <c r="A307" t="s">
        <v>165</v>
      </c>
      <c r="B307" t="s">
        <v>302</v>
      </c>
      <c r="C307" t="s">
        <v>303</v>
      </c>
      <c r="D307" t="s">
        <v>297</v>
      </c>
      <c r="E307" t="s">
        <v>298</v>
      </c>
      <c r="F307" s="343">
        <v>0</v>
      </c>
      <c r="G307" s="344" t="s">
        <v>299</v>
      </c>
    </row>
    <row r="308" spans="1:7">
      <c r="A308" t="s">
        <v>165</v>
      </c>
      <c r="B308" t="s">
        <v>304</v>
      </c>
      <c r="C308" t="s">
        <v>305</v>
      </c>
      <c r="D308" t="s">
        <v>297</v>
      </c>
      <c r="E308" t="s">
        <v>298</v>
      </c>
      <c r="F308" s="343">
        <v>0</v>
      </c>
      <c r="G308" s="344" t="s">
        <v>299</v>
      </c>
    </row>
    <row r="309" spans="1:7">
      <c r="A309" t="s">
        <v>165</v>
      </c>
      <c r="B309" t="s">
        <v>306</v>
      </c>
      <c r="C309" t="s">
        <v>307</v>
      </c>
      <c r="D309" t="s">
        <v>297</v>
      </c>
      <c r="E309" t="s">
        <v>298</v>
      </c>
      <c r="F309" s="343">
        <v>1.71487039402036</v>
      </c>
      <c r="G309" s="344" t="s">
        <v>299</v>
      </c>
    </row>
    <row r="310" spans="1:7">
      <c r="A310" t="s">
        <v>165</v>
      </c>
      <c r="B310" t="s">
        <v>308</v>
      </c>
      <c r="C310" t="s">
        <v>309</v>
      </c>
      <c r="D310" t="s">
        <v>297</v>
      </c>
      <c r="E310" t="s">
        <v>298</v>
      </c>
      <c r="F310" s="343">
        <v>0</v>
      </c>
      <c r="G310" s="344" t="s">
        <v>299</v>
      </c>
    </row>
    <row r="311" spans="1:7">
      <c r="A311" t="s">
        <v>165</v>
      </c>
      <c r="B311" t="s">
        <v>310</v>
      </c>
      <c r="C311" t="s">
        <v>311</v>
      </c>
      <c r="D311" t="s">
        <v>297</v>
      </c>
      <c r="E311" t="s">
        <v>298</v>
      </c>
      <c r="F311" s="343">
        <v>0</v>
      </c>
      <c r="G311" s="344" t="s">
        <v>299</v>
      </c>
    </row>
    <row r="312" spans="1:7">
      <c r="A312" t="s">
        <v>165</v>
      </c>
      <c r="B312" t="s">
        <v>312</v>
      </c>
      <c r="C312" t="s">
        <v>313</v>
      </c>
      <c r="D312" t="s">
        <v>297</v>
      </c>
      <c r="E312" t="s">
        <v>298</v>
      </c>
      <c r="F312" s="343">
        <v>6.3715029375947196E-2</v>
      </c>
      <c r="G312" s="344" t="s">
        <v>299</v>
      </c>
    </row>
    <row r="313" spans="1:7">
      <c r="A313" t="s">
        <v>165</v>
      </c>
      <c r="B313" t="s">
        <v>314</v>
      </c>
      <c r="C313" t="s">
        <v>315</v>
      </c>
      <c r="D313" t="s">
        <v>297</v>
      </c>
      <c r="E313" t="s">
        <v>298</v>
      </c>
      <c r="F313" s="343">
        <v>0</v>
      </c>
      <c r="G313" s="344" t="s">
        <v>299</v>
      </c>
    </row>
    <row r="314" spans="1:7">
      <c r="A314" t="s">
        <v>165</v>
      </c>
      <c r="B314" t="s">
        <v>316</v>
      </c>
      <c r="C314" t="s">
        <v>317</v>
      </c>
      <c r="D314" t="s">
        <v>297</v>
      </c>
      <c r="E314" t="s">
        <v>298</v>
      </c>
      <c r="F314" s="343">
        <v>0</v>
      </c>
      <c r="G314" s="344" t="s">
        <v>299</v>
      </c>
    </row>
    <row r="315" spans="1:7">
      <c r="A315" t="s">
        <v>165</v>
      </c>
      <c r="B315" t="s">
        <v>318</v>
      </c>
      <c r="C315" t="s">
        <v>319</v>
      </c>
      <c r="D315" t="s">
        <v>297</v>
      </c>
      <c r="E315" t="s">
        <v>298</v>
      </c>
      <c r="F315" s="344" t="s">
        <v>299</v>
      </c>
      <c r="G315" s="343">
        <v>-0.31621873043889598</v>
      </c>
    </row>
    <row r="316" spans="1:7">
      <c r="A316" t="s">
        <v>165</v>
      </c>
      <c r="B316" t="s">
        <v>320</v>
      </c>
      <c r="C316" t="s">
        <v>321</v>
      </c>
      <c r="D316" t="s">
        <v>297</v>
      </c>
      <c r="E316" t="s">
        <v>298</v>
      </c>
      <c r="F316" s="344" t="s">
        <v>299</v>
      </c>
      <c r="G316" s="343">
        <v>-2.5593456796999501</v>
      </c>
    </row>
    <row r="317" spans="1:7">
      <c r="A317" t="s">
        <v>165</v>
      </c>
      <c r="B317" t="s">
        <v>322</v>
      </c>
      <c r="C317" t="s">
        <v>323</v>
      </c>
      <c r="D317" t="s">
        <v>297</v>
      </c>
      <c r="E317" t="s">
        <v>298</v>
      </c>
      <c r="F317" s="344" t="s">
        <v>299</v>
      </c>
      <c r="G317" s="343">
        <v>0</v>
      </c>
    </row>
    <row r="318" spans="1:7">
      <c r="A318" t="s">
        <v>165</v>
      </c>
      <c r="B318" t="s">
        <v>324</v>
      </c>
      <c r="C318" t="s">
        <v>325</v>
      </c>
      <c r="D318" t="s">
        <v>297</v>
      </c>
      <c r="E318" t="s">
        <v>298</v>
      </c>
      <c r="F318" s="344" t="s">
        <v>299</v>
      </c>
      <c r="G318" s="343">
        <v>0</v>
      </c>
    </row>
    <row r="319" spans="1:7">
      <c r="A319" t="s">
        <v>165</v>
      </c>
      <c r="B319" t="s">
        <v>326</v>
      </c>
      <c r="C319" t="s">
        <v>327</v>
      </c>
      <c r="D319" t="s">
        <v>297</v>
      </c>
      <c r="E319" t="s">
        <v>298</v>
      </c>
      <c r="F319" s="344" t="s">
        <v>299</v>
      </c>
      <c r="G319" s="343">
        <v>0</v>
      </c>
    </row>
    <row r="320" spans="1:7">
      <c r="A320" t="s">
        <v>165</v>
      </c>
      <c r="B320" t="s">
        <v>328</v>
      </c>
      <c r="C320" t="s">
        <v>329</v>
      </c>
      <c r="D320" t="s">
        <v>297</v>
      </c>
      <c r="E320" t="s">
        <v>298</v>
      </c>
      <c r="F320" s="343">
        <v>0</v>
      </c>
      <c r="G320" s="344" t="s">
        <v>299</v>
      </c>
    </row>
    <row r="321" spans="1:7">
      <c r="A321" t="s">
        <v>165</v>
      </c>
      <c r="B321" t="s">
        <v>330</v>
      </c>
      <c r="C321" t="s">
        <v>331</v>
      </c>
      <c r="D321" t="s">
        <v>297</v>
      </c>
      <c r="E321" t="s">
        <v>298</v>
      </c>
      <c r="F321" s="343">
        <v>0</v>
      </c>
      <c r="G321" s="344" t="s">
        <v>299</v>
      </c>
    </row>
    <row r="322" spans="1:7">
      <c r="A322" t="s">
        <v>165</v>
      </c>
      <c r="B322" t="s">
        <v>332</v>
      </c>
      <c r="C322" t="s">
        <v>333</v>
      </c>
      <c r="D322" t="s">
        <v>297</v>
      </c>
      <c r="E322" t="s">
        <v>298</v>
      </c>
      <c r="F322" s="343">
        <v>0</v>
      </c>
      <c r="G322" s="344" t="s">
        <v>299</v>
      </c>
    </row>
    <row r="323" spans="1:7">
      <c r="A323" t="s">
        <v>165</v>
      </c>
      <c r="B323" t="s">
        <v>334</v>
      </c>
      <c r="C323" t="s">
        <v>335</v>
      </c>
      <c r="D323" t="s">
        <v>297</v>
      </c>
      <c r="E323" t="s">
        <v>298</v>
      </c>
      <c r="F323" s="343">
        <v>0</v>
      </c>
      <c r="G323" s="344" t="s">
        <v>299</v>
      </c>
    </row>
    <row r="324" spans="1:7">
      <c r="A324" t="s">
        <v>165</v>
      </c>
      <c r="B324" t="s">
        <v>336</v>
      </c>
      <c r="C324" t="s">
        <v>337</v>
      </c>
      <c r="D324" t="s">
        <v>297</v>
      </c>
      <c r="E324" t="s">
        <v>298</v>
      </c>
      <c r="F324" s="343">
        <v>0</v>
      </c>
      <c r="G324" s="344" t="s">
        <v>299</v>
      </c>
    </row>
    <row r="325" spans="1:7">
      <c r="A325" t="s">
        <v>165</v>
      </c>
      <c r="B325" t="s">
        <v>338</v>
      </c>
      <c r="C325" t="s">
        <v>339</v>
      </c>
      <c r="D325" t="s">
        <v>297</v>
      </c>
      <c r="E325" t="s">
        <v>298</v>
      </c>
      <c r="F325" s="343">
        <v>0</v>
      </c>
      <c r="G325" s="344" t="s">
        <v>299</v>
      </c>
    </row>
    <row r="326" spans="1:7">
      <c r="A326" t="s">
        <v>165</v>
      </c>
      <c r="B326" t="s">
        <v>340</v>
      </c>
      <c r="C326" t="s">
        <v>341</v>
      </c>
      <c r="D326" t="s">
        <v>297</v>
      </c>
      <c r="E326" t="s">
        <v>298</v>
      </c>
      <c r="F326" s="343">
        <v>0</v>
      </c>
      <c r="G326" s="344" t="s">
        <v>299</v>
      </c>
    </row>
    <row r="327" spans="1:7">
      <c r="A327" t="s">
        <v>165</v>
      </c>
      <c r="B327" t="s">
        <v>342</v>
      </c>
      <c r="C327" t="s">
        <v>343</v>
      </c>
      <c r="D327" t="s">
        <v>297</v>
      </c>
      <c r="E327" t="s">
        <v>298</v>
      </c>
      <c r="F327" s="343">
        <v>0</v>
      </c>
      <c r="G327" s="344" t="s">
        <v>299</v>
      </c>
    </row>
    <row r="328" spans="1:7">
      <c r="A328" t="s">
        <v>167</v>
      </c>
      <c r="B328" t="s">
        <v>295</v>
      </c>
      <c r="C328" t="s">
        <v>296</v>
      </c>
      <c r="D328" t="s">
        <v>297</v>
      </c>
      <c r="E328" t="s">
        <v>298</v>
      </c>
      <c r="F328" s="343">
        <v>0</v>
      </c>
      <c r="G328" s="344" t="s">
        <v>299</v>
      </c>
    </row>
    <row r="329" spans="1:7">
      <c r="A329" t="s">
        <v>167</v>
      </c>
      <c r="B329" t="s">
        <v>300</v>
      </c>
      <c r="C329" t="s">
        <v>301</v>
      </c>
      <c r="D329" t="s">
        <v>297</v>
      </c>
      <c r="E329" t="s">
        <v>298</v>
      </c>
      <c r="F329" s="343">
        <v>0</v>
      </c>
      <c r="G329" s="344" t="s">
        <v>299</v>
      </c>
    </row>
    <row r="330" spans="1:7">
      <c r="A330" t="s">
        <v>167</v>
      </c>
      <c r="B330" t="s">
        <v>302</v>
      </c>
      <c r="C330" t="s">
        <v>303</v>
      </c>
      <c r="D330" t="s">
        <v>297</v>
      </c>
      <c r="E330" t="s">
        <v>298</v>
      </c>
      <c r="F330" s="343">
        <v>0</v>
      </c>
      <c r="G330" s="344" t="s">
        <v>299</v>
      </c>
    </row>
    <row r="331" spans="1:7">
      <c r="A331" t="s">
        <v>167</v>
      </c>
      <c r="B331" t="s">
        <v>304</v>
      </c>
      <c r="C331" t="s">
        <v>305</v>
      </c>
      <c r="D331" t="s">
        <v>297</v>
      </c>
      <c r="E331" t="s">
        <v>298</v>
      </c>
      <c r="F331" s="343">
        <v>0</v>
      </c>
      <c r="G331" s="344" t="s">
        <v>299</v>
      </c>
    </row>
    <row r="332" spans="1:7">
      <c r="A332" t="s">
        <v>167</v>
      </c>
      <c r="B332" t="s">
        <v>306</v>
      </c>
      <c r="C332" t="s">
        <v>307</v>
      </c>
      <c r="D332" t="s">
        <v>297</v>
      </c>
      <c r="E332" t="s">
        <v>298</v>
      </c>
      <c r="F332" s="343">
        <v>3.6718597693590498</v>
      </c>
      <c r="G332" s="344" t="s">
        <v>299</v>
      </c>
    </row>
    <row r="333" spans="1:7">
      <c r="A333" t="s">
        <v>167</v>
      </c>
      <c r="B333" t="s">
        <v>308</v>
      </c>
      <c r="C333" t="s">
        <v>309</v>
      </c>
      <c r="D333" t="s">
        <v>297</v>
      </c>
      <c r="E333" t="s">
        <v>298</v>
      </c>
      <c r="F333" s="343">
        <v>0</v>
      </c>
      <c r="G333" s="344" t="s">
        <v>299</v>
      </c>
    </row>
    <row r="334" spans="1:7">
      <c r="A334" t="s">
        <v>167</v>
      </c>
      <c r="B334" t="s">
        <v>310</v>
      </c>
      <c r="C334" t="s">
        <v>311</v>
      </c>
      <c r="D334" t="s">
        <v>297</v>
      </c>
      <c r="E334" t="s">
        <v>298</v>
      </c>
      <c r="F334" s="343">
        <v>0</v>
      </c>
      <c r="G334" s="344" t="s">
        <v>299</v>
      </c>
    </row>
    <row r="335" spans="1:7">
      <c r="A335" t="s">
        <v>167</v>
      </c>
      <c r="B335" t="s">
        <v>312</v>
      </c>
      <c r="C335" t="s">
        <v>313</v>
      </c>
      <c r="D335" t="s">
        <v>297</v>
      </c>
      <c r="E335" t="s">
        <v>298</v>
      </c>
      <c r="F335" s="343">
        <v>-5.3060950378903699E-3</v>
      </c>
      <c r="G335" s="344" t="s">
        <v>299</v>
      </c>
    </row>
    <row r="336" spans="1:7">
      <c r="A336" t="s">
        <v>167</v>
      </c>
      <c r="B336" t="s">
        <v>314</v>
      </c>
      <c r="C336" t="s">
        <v>315</v>
      </c>
      <c r="D336" t="s">
        <v>297</v>
      </c>
      <c r="E336" t="s">
        <v>298</v>
      </c>
      <c r="F336" s="343">
        <v>0</v>
      </c>
      <c r="G336" s="344" t="s">
        <v>299</v>
      </c>
    </row>
    <row r="337" spans="1:7">
      <c r="A337" t="s">
        <v>167</v>
      </c>
      <c r="B337" t="s">
        <v>316</v>
      </c>
      <c r="C337" t="s">
        <v>317</v>
      </c>
      <c r="D337" t="s">
        <v>297</v>
      </c>
      <c r="E337" t="s">
        <v>298</v>
      </c>
      <c r="F337" s="343">
        <v>0</v>
      </c>
      <c r="G337" s="344" t="s">
        <v>299</v>
      </c>
    </row>
    <row r="338" spans="1:7">
      <c r="A338" t="s">
        <v>167</v>
      </c>
      <c r="B338" t="s">
        <v>318</v>
      </c>
      <c r="C338" t="s">
        <v>319</v>
      </c>
      <c r="D338" t="s">
        <v>297</v>
      </c>
      <c r="E338" t="s">
        <v>298</v>
      </c>
      <c r="F338" s="344" t="s">
        <v>299</v>
      </c>
      <c r="G338" s="343">
        <v>0.38925396631125198</v>
      </c>
    </row>
    <row r="339" spans="1:7">
      <c r="A339" t="s">
        <v>167</v>
      </c>
      <c r="B339" t="s">
        <v>320</v>
      </c>
      <c r="C339" t="s">
        <v>321</v>
      </c>
      <c r="D339" t="s">
        <v>297</v>
      </c>
      <c r="E339" t="s">
        <v>298</v>
      </c>
      <c r="F339" s="344" t="s">
        <v>299</v>
      </c>
      <c r="G339" s="343">
        <v>1.37205119775673</v>
      </c>
    </row>
    <row r="340" spans="1:7">
      <c r="A340" t="s">
        <v>167</v>
      </c>
      <c r="B340" t="s">
        <v>322</v>
      </c>
      <c r="C340" t="s">
        <v>323</v>
      </c>
      <c r="D340" t="s">
        <v>297</v>
      </c>
      <c r="E340" t="s">
        <v>298</v>
      </c>
      <c r="F340" s="344" t="s">
        <v>299</v>
      </c>
      <c r="G340" s="343">
        <v>0</v>
      </c>
    </row>
    <row r="341" spans="1:7">
      <c r="A341" t="s">
        <v>167</v>
      </c>
      <c r="B341" t="s">
        <v>324</v>
      </c>
      <c r="C341" t="s">
        <v>325</v>
      </c>
      <c r="D341" t="s">
        <v>297</v>
      </c>
      <c r="E341" t="s">
        <v>298</v>
      </c>
      <c r="F341" s="344" t="s">
        <v>299</v>
      </c>
      <c r="G341" s="343">
        <v>0</v>
      </c>
    </row>
    <row r="342" spans="1:7">
      <c r="A342" t="s">
        <v>167</v>
      </c>
      <c r="B342" t="s">
        <v>326</v>
      </c>
      <c r="C342" t="s">
        <v>327</v>
      </c>
      <c r="D342" t="s">
        <v>297</v>
      </c>
      <c r="E342" t="s">
        <v>298</v>
      </c>
      <c r="F342" s="344" t="s">
        <v>299</v>
      </c>
      <c r="G342" s="343">
        <v>0</v>
      </c>
    </row>
    <row r="343" spans="1:7">
      <c r="A343" t="s">
        <v>167</v>
      </c>
      <c r="B343" t="s">
        <v>328</v>
      </c>
      <c r="C343" t="s">
        <v>329</v>
      </c>
      <c r="D343" t="s">
        <v>297</v>
      </c>
      <c r="E343" t="s">
        <v>298</v>
      </c>
      <c r="F343" s="343">
        <v>0</v>
      </c>
      <c r="G343" s="344" t="s">
        <v>299</v>
      </c>
    </row>
    <row r="344" spans="1:7">
      <c r="A344" t="s">
        <v>167</v>
      </c>
      <c r="B344" t="s">
        <v>330</v>
      </c>
      <c r="C344" t="s">
        <v>331</v>
      </c>
      <c r="D344" t="s">
        <v>297</v>
      </c>
      <c r="E344" t="s">
        <v>298</v>
      </c>
      <c r="F344" s="343">
        <v>0</v>
      </c>
      <c r="G344" s="344" t="s">
        <v>299</v>
      </c>
    </row>
    <row r="345" spans="1:7">
      <c r="A345" t="s">
        <v>167</v>
      </c>
      <c r="B345" t="s">
        <v>332</v>
      </c>
      <c r="C345" t="s">
        <v>333</v>
      </c>
      <c r="D345" t="s">
        <v>297</v>
      </c>
      <c r="E345" t="s">
        <v>298</v>
      </c>
      <c r="F345" s="343">
        <v>0</v>
      </c>
      <c r="G345" s="344" t="s">
        <v>299</v>
      </c>
    </row>
    <row r="346" spans="1:7">
      <c r="A346" t="s">
        <v>167</v>
      </c>
      <c r="B346" t="s">
        <v>334</v>
      </c>
      <c r="C346" t="s">
        <v>335</v>
      </c>
      <c r="D346" t="s">
        <v>297</v>
      </c>
      <c r="E346" t="s">
        <v>298</v>
      </c>
      <c r="F346" s="343">
        <v>0</v>
      </c>
      <c r="G346" s="344" t="s">
        <v>299</v>
      </c>
    </row>
    <row r="347" spans="1:7">
      <c r="A347" t="s">
        <v>167</v>
      </c>
      <c r="B347" t="s">
        <v>336</v>
      </c>
      <c r="C347" t="s">
        <v>337</v>
      </c>
      <c r="D347" t="s">
        <v>297</v>
      </c>
      <c r="E347" t="s">
        <v>298</v>
      </c>
      <c r="F347" s="343">
        <v>0</v>
      </c>
      <c r="G347" s="344" t="s">
        <v>299</v>
      </c>
    </row>
    <row r="348" spans="1:7">
      <c r="A348" t="s">
        <v>167</v>
      </c>
      <c r="B348" t="s">
        <v>338</v>
      </c>
      <c r="C348" t="s">
        <v>339</v>
      </c>
      <c r="D348" t="s">
        <v>297</v>
      </c>
      <c r="E348" t="s">
        <v>298</v>
      </c>
      <c r="F348" s="343">
        <v>0</v>
      </c>
      <c r="G348" s="344" t="s">
        <v>299</v>
      </c>
    </row>
    <row r="349" spans="1:7">
      <c r="A349" t="s">
        <v>167</v>
      </c>
      <c r="B349" t="s">
        <v>340</v>
      </c>
      <c r="C349" t="s">
        <v>341</v>
      </c>
      <c r="D349" t="s">
        <v>297</v>
      </c>
      <c r="E349" t="s">
        <v>298</v>
      </c>
      <c r="F349" s="343">
        <v>0</v>
      </c>
      <c r="G349" s="344" t="s">
        <v>299</v>
      </c>
    </row>
    <row r="350" spans="1:7">
      <c r="A350" t="s">
        <v>167</v>
      </c>
      <c r="B350" t="s">
        <v>342</v>
      </c>
      <c r="C350" t="s">
        <v>343</v>
      </c>
      <c r="D350" t="s">
        <v>297</v>
      </c>
      <c r="E350" t="s">
        <v>298</v>
      </c>
      <c r="F350" s="343">
        <v>0</v>
      </c>
      <c r="G350" s="344" t="s">
        <v>299</v>
      </c>
    </row>
    <row r="351" spans="1:7">
      <c r="A351" t="s">
        <v>169</v>
      </c>
      <c r="B351" t="s">
        <v>295</v>
      </c>
      <c r="C351" t="s">
        <v>296</v>
      </c>
      <c r="D351" t="s">
        <v>297</v>
      </c>
      <c r="E351" t="s">
        <v>298</v>
      </c>
      <c r="F351" s="343">
        <v>0</v>
      </c>
      <c r="G351" s="344" t="s">
        <v>299</v>
      </c>
    </row>
    <row r="352" spans="1:7">
      <c r="A352" t="s">
        <v>169</v>
      </c>
      <c r="B352" t="s">
        <v>300</v>
      </c>
      <c r="C352" t="s">
        <v>301</v>
      </c>
      <c r="D352" t="s">
        <v>297</v>
      </c>
      <c r="E352" t="s">
        <v>298</v>
      </c>
      <c r="F352" s="343">
        <v>0</v>
      </c>
      <c r="G352" s="344" t="s">
        <v>299</v>
      </c>
    </row>
    <row r="353" spans="1:7">
      <c r="A353" t="s">
        <v>169</v>
      </c>
      <c r="B353" t="s">
        <v>302</v>
      </c>
      <c r="C353" t="s">
        <v>303</v>
      </c>
      <c r="D353" t="s">
        <v>297</v>
      </c>
      <c r="E353" t="s">
        <v>298</v>
      </c>
      <c r="F353" s="343">
        <v>0</v>
      </c>
      <c r="G353" s="344" t="s">
        <v>299</v>
      </c>
    </row>
    <row r="354" spans="1:7">
      <c r="A354" t="s">
        <v>169</v>
      </c>
      <c r="B354" t="s">
        <v>304</v>
      </c>
      <c r="C354" t="s">
        <v>305</v>
      </c>
      <c r="D354" t="s">
        <v>297</v>
      </c>
      <c r="E354" t="s">
        <v>298</v>
      </c>
      <c r="F354" s="343">
        <v>0</v>
      </c>
      <c r="G354" s="344" t="s">
        <v>299</v>
      </c>
    </row>
    <row r="355" spans="1:7">
      <c r="A355" t="s">
        <v>169</v>
      </c>
      <c r="B355" t="s">
        <v>306</v>
      </c>
      <c r="C355" t="s">
        <v>307</v>
      </c>
      <c r="D355" t="s">
        <v>297</v>
      </c>
      <c r="E355" t="s">
        <v>298</v>
      </c>
      <c r="F355" s="343">
        <v>0.18248671618059001</v>
      </c>
      <c r="G355" s="344" t="s">
        <v>299</v>
      </c>
    </row>
    <row r="356" spans="1:7">
      <c r="A356" t="s">
        <v>169</v>
      </c>
      <c r="B356" t="s">
        <v>308</v>
      </c>
      <c r="C356" t="s">
        <v>309</v>
      </c>
      <c r="D356" t="s">
        <v>297</v>
      </c>
      <c r="E356" t="s">
        <v>298</v>
      </c>
      <c r="F356" s="343">
        <v>0</v>
      </c>
      <c r="G356" s="344" t="s">
        <v>299</v>
      </c>
    </row>
    <row r="357" spans="1:7">
      <c r="A357" t="s">
        <v>169</v>
      </c>
      <c r="B357" t="s">
        <v>310</v>
      </c>
      <c r="C357" t="s">
        <v>311</v>
      </c>
      <c r="D357" t="s">
        <v>297</v>
      </c>
      <c r="E357" t="s">
        <v>298</v>
      </c>
      <c r="F357" s="343">
        <v>0</v>
      </c>
      <c r="G357" s="344" t="s">
        <v>299</v>
      </c>
    </row>
    <row r="358" spans="1:7">
      <c r="A358" t="s">
        <v>169</v>
      </c>
      <c r="B358" t="s">
        <v>312</v>
      </c>
      <c r="C358" t="s">
        <v>313</v>
      </c>
      <c r="D358" t="s">
        <v>297</v>
      </c>
      <c r="E358" t="s">
        <v>298</v>
      </c>
      <c r="F358" s="343">
        <v>0</v>
      </c>
      <c r="G358" s="344" t="s">
        <v>299</v>
      </c>
    </row>
    <row r="359" spans="1:7">
      <c r="A359" t="s">
        <v>169</v>
      </c>
      <c r="B359" t="s">
        <v>314</v>
      </c>
      <c r="C359" t="s">
        <v>315</v>
      </c>
      <c r="D359" t="s">
        <v>297</v>
      </c>
      <c r="E359" t="s">
        <v>298</v>
      </c>
      <c r="F359" s="343">
        <v>0</v>
      </c>
      <c r="G359" s="344" t="s">
        <v>299</v>
      </c>
    </row>
    <row r="360" spans="1:7">
      <c r="A360" t="s">
        <v>169</v>
      </c>
      <c r="B360" t="s">
        <v>316</v>
      </c>
      <c r="C360" t="s">
        <v>317</v>
      </c>
      <c r="D360" t="s">
        <v>297</v>
      </c>
      <c r="E360" t="s">
        <v>298</v>
      </c>
      <c r="F360" s="343">
        <v>0</v>
      </c>
      <c r="G360" s="344" t="s">
        <v>299</v>
      </c>
    </row>
    <row r="361" spans="1:7">
      <c r="A361" t="s">
        <v>169</v>
      </c>
      <c r="B361" t="s">
        <v>318</v>
      </c>
      <c r="C361" t="s">
        <v>319</v>
      </c>
      <c r="D361" t="s">
        <v>297</v>
      </c>
      <c r="E361" t="s">
        <v>298</v>
      </c>
      <c r="F361" s="344" t="s">
        <v>299</v>
      </c>
      <c r="G361" s="343">
        <v>6.2038371246436498E-3</v>
      </c>
    </row>
    <row r="362" spans="1:7">
      <c r="A362" t="s">
        <v>169</v>
      </c>
      <c r="B362" t="s">
        <v>320</v>
      </c>
      <c r="C362" t="s">
        <v>321</v>
      </c>
      <c r="D362" t="s">
        <v>297</v>
      </c>
      <c r="E362" t="s">
        <v>298</v>
      </c>
      <c r="F362" s="344" t="s">
        <v>299</v>
      </c>
      <c r="G362" s="343">
        <v>0.196318232255767</v>
      </c>
    </row>
    <row r="363" spans="1:7">
      <c r="A363" t="s">
        <v>169</v>
      </c>
      <c r="B363" t="s">
        <v>322</v>
      </c>
      <c r="C363" t="s">
        <v>323</v>
      </c>
      <c r="D363" t="s">
        <v>297</v>
      </c>
      <c r="E363" t="s">
        <v>298</v>
      </c>
      <c r="F363" s="344" t="s">
        <v>299</v>
      </c>
      <c r="G363" s="343">
        <v>0</v>
      </c>
    </row>
    <row r="364" spans="1:7">
      <c r="A364" t="s">
        <v>169</v>
      </c>
      <c r="B364" t="s">
        <v>324</v>
      </c>
      <c r="C364" t="s">
        <v>325</v>
      </c>
      <c r="D364" t="s">
        <v>297</v>
      </c>
      <c r="E364" t="s">
        <v>298</v>
      </c>
      <c r="F364" s="344" t="s">
        <v>299</v>
      </c>
      <c r="G364" s="343">
        <v>0</v>
      </c>
    </row>
    <row r="365" spans="1:7">
      <c r="A365" t="s">
        <v>169</v>
      </c>
      <c r="B365" t="s">
        <v>326</v>
      </c>
      <c r="C365" t="s">
        <v>327</v>
      </c>
      <c r="D365" t="s">
        <v>297</v>
      </c>
      <c r="E365" t="s">
        <v>298</v>
      </c>
      <c r="F365" s="344" t="s">
        <v>299</v>
      </c>
      <c r="G365" s="343">
        <v>0</v>
      </c>
    </row>
    <row r="366" spans="1:7">
      <c r="A366" t="s">
        <v>169</v>
      </c>
      <c r="B366" t="s">
        <v>328</v>
      </c>
      <c r="C366" t="s">
        <v>329</v>
      </c>
      <c r="D366" t="s">
        <v>297</v>
      </c>
      <c r="E366" t="s">
        <v>298</v>
      </c>
      <c r="F366" s="343">
        <v>0</v>
      </c>
      <c r="G366" s="344" t="s">
        <v>299</v>
      </c>
    </row>
    <row r="367" spans="1:7">
      <c r="A367" t="s">
        <v>169</v>
      </c>
      <c r="B367" t="s">
        <v>330</v>
      </c>
      <c r="C367" t="s">
        <v>331</v>
      </c>
      <c r="D367" t="s">
        <v>297</v>
      </c>
      <c r="E367" t="s">
        <v>298</v>
      </c>
      <c r="F367" s="343">
        <v>0</v>
      </c>
      <c r="G367" s="344" t="s">
        <v>299</v>
      </c>
    </row>
    <row r="368" spans="1:7">
      <c r="A368" t="s">
        <v>169</v>
      </c>
      <c r="B368" t="s">
        <v>332</v>
      </c>
      <c r="C368" t="s">
        <v>333</v>
      </c>
      <c r="D368" t="s">
        <v>297</v>
      </c>
      <c r="E368" t="s">
        <v>298</v>
      </c>
      <c r="F368" s="343">
        <v>0</v>
      </c>
      <c r="G368" s="344" t="s">
        <v>299</v>
      </c>
    </row>
    <row r="369" spans="1:7">
      <c r="A369" t="s">
        <v>169</v>
      </c>
      <c r="B369" t="s">
        <v>334</v>
      </c>
      <c r="C369" t="s">
        <v>335</v>
      </c>
      <c r="D369" t="s">
        <v>297</v>
      </c>
      <c r="E369" t="s">
        <v>298</v>
      </c>
      <c r="F369" s="343">
        <v>0</v>
      </c>
      <c r="G369" s="344" t="s">
        <v>299</v>
      </c>
    </row>
    <row r="370" spans="1:7">
      <c r="A370" t="s">
        <v>169</v>
      </c>
      <c r="B370" t="s">
        <v>336</v>
      </c>
      <c r="C370" t="s">
        <v>337</v>
      </c>
      <c r="D370" t="s">
        <v>297</v>
      </c>
      <c r="E370" t="s">
        <v>298</v>
      </c>
      <c r="F370" s="343">
        <v>0</v>
      </c>
      <c r="G370" s="344" t="s">
        <v>299</v>
      </c>
    </row>
    <row r="371" spans="1:7">
      <c r="A371" t="s">
        <v>169</v>
      </c>
      <c r="B371" t="s">
        <v>338</v>
      </c>
      <c r="C371" t="s">
        <v>339</v>
      </c>
      <c r="D371" t="s">
        <v>297</v>
      </c>
      <c r="E371" t="s">
        <v>298</v>
      </c>
      <c r="F371" s="343">
        <v>0</v>
      </c>
      <c r="G371" s="344" t="s">
        <v>299</v>
      </c>
    </row>
    <row r="372" spans="1:7">
      <c r="A372" t="s">
        <v>169</v>
      </c>
      <c r="B372" t="s">
        <v>340</v>
      </c>
      <c r="C372" t="s">
        <v>341</v>
      </c>
      <c r="D372" t="s">
        <v>297</v>
      </c>
      <c r="E372" t="s">
        <v>298</v>
      </c>
      <c r="F372" s="343">
        <v>0</v>
      </c>
      <c r="G372" s="344" t="s">
        <v>299</v>
      </c>
    </row>
    <row r="373" spans="1:7">
      <c r="A373" t="s">
        <v>169</v>
      </c>
      <c r="B373" t="s">
        <v>342</v>
      </c>
      <c r="C373" t="s">
        <v>343</v>
      </c>
      <c r="D373" t="s">
        <v>297</v>
      </c>
      <c r="E373" t="s">
        <v>298</v>
      </c>
      <c r="F373" s="343">
        <v>0</v>
      </c>
      <c r="G373" s="344" t="s">
        <v>299</v>
      </c>
    </row>
    <row r="374" spans="1:7">
      <c r="A374" t="s">
        <v>173</v>
      </c>
      <c r="B374" t="s">
        <v>295</v>
      </c>
      <c r="C374" t="s">
        <v>296</v>
      </c>
      <c r="D374" t="s">
        <v>297</v>
      </c>
      <c r="E374" t="s">
        <v>298</v>
      </c>
      <c r="F374" s="343">
        <v>0</v>
      </c>
      <c r="G374" s="344" t="s">
        <v>299</v>
      </c>
    </row>
    <row r="375" spans="1:7">
      <c r="A375" t="s">
        <v>173</v>
      </c>
      <c r="B375" t="s">
        <v>300</v>
      </c>
      <c r="C375" t="s">
        <v>301</v>
      </c>
      <c r="D375" t="s">
        <v>297</v>
      </c>
      <c r="E375" t="s">
        <v>298</v>
      </c>
      <c r="F375" s="343">
        <v>9.6573177261050094E-2</v>
      </c>
      <c r="G375" s="344" t="s">
        <v>299</v>
      </c>
    </row>
    <row r="376" spans="1:7">
      <c r="A376" t="s">
        <v>173</v>
      </c>
      <c r="B376" t="s">
        <v>302</v>
      </c>
      <c r="C376" t="s">
        <v>303</v>
      </c>
      <c r="D376" t="s">
        <v>297</v>
      </c>
      <c r="E376" t="s">
        <v>298</v>
      </c>
      <c r="F376" s="343">
        <v>0</v>
      </c>
      <c r="G376" s="344" t="s">
        <v>299</v>
      </c>
    </row>
    <row r="377" spans="1:7">
      <c r="A377" t="s">
        <v>173</v>
      </c>
      <c r="B377" t="s">
        <v>304</v>
      </c>
      <c r="C377" t="s">
        <v>305</v>
      </c>
      <c r="D377" t="s">
        <v>297</v>
      </c>
      <c r="E377" t="s">
        <v>298</v>
      </c>
      <c r="F377" s="343">
        <v>0</v>
      </c>
      <c r="G377" s="344" t="s">
        <v>299</v>
      </c>
    </row>
    <row r="378" spans="1:7">
      <c r="A378" t="s">
        <v>173</v>
      </c>
      <c r="B378" t="s">
        <v>306</v>
      </c>
      <c r="C378" t="s">
        <v>307</v>
      </c>
      <c r="D378" t="s">
        <v>297</v>
      </c>
      <c r="E378" t="s">
        <v>298</v>
      </c>
      <c r="F378" s="343">
        <v>0.353424426415752</v>
      </c>
      <c r="G378" s="344" t="s">
        <v>299</v>
      </c>
    </row>
    <row r="379" spans="1:7">
      <c r="A379" t="s">
        <v>173</v>
      </c>
      <c r="B379" t="s">
        <v>308</v>
      </c>
      <c r="C379" t="s">
        <v>309</v>
      </c>
      <c r="D379" t="s">
        <v>297</v>
      </c>
      <c r="E379" t="s">
        <v>298</v>
      </c>
      <c r="F379" s="343">
        <v>0</v>
      </c>
      <c r="G379" s="344" t="s">
        <v>299</v>
      </c>
    </row>
    <row r="380" spans="1:7">
      <c r="A380" t="s">
        <v>173</v>
      </c>
      <c r="B380" t="s">
        <v>310</v>
      </c>
      <c r="C380" t="s">
        <v>311</v>
      </c>
      <c r="D380" t="s">
        <v>297</v>
      </c>
      <c r="E380" t="s">
        <v>298</v>
      </c>
      <c r="F380" s="343">
        <v>0</v>
      </c>
      <c r="G380" s="344" t="s">
        <v>299</v>
      </c>
    </row>
    <row r="381" spans="1:7">
      <c r="A381" t="s">
        <v>173</v>
      </c>
      <c r="B381" t="s">
        <v>312</v>
      </c>
      <c r="C381" t="s">
        <v>313</v>
      </c>
      <c r="D381" t="s">
        <v>297</v>
      </c>
      <c r="E381" t="s">
        <v>298</v>
      </c>
      <c r="F381" s="343">
        <v>9.831384733779789E-4</v>
      </c>
      <c r="G381" s="344" t="s">
        <v>299</v>
      </c>
    </row>
    <row r="382" spans="1:7">
      <c r="A382" t="s">
        <v>173</v>
      </c>
      <c r="B382" t="s">
        <v>314</v>
      </c>
      <c r="C382" t="s">
        <v>315</v>
      </c>
      <c r="D382" t="s">
        <v>297</v>
      </c>
      <c r="E382" t="s">
        <v>298</v>
      </c>
      <c r="F382" s="343">
        <v>0</v>
      </c>
      <c r="G382" s="344" t="s">
        <v>299</v>
      </c>
    </row>
    <row r="383" spans="1:7">
      <c r="A383" t="s">
        <v>173</v>
      </c>
      <c r="B383" t="s">
        <v>316</v>
      </c>
      <c r="C383" t="s">
        <v>317</v>
      </c>
      <c r="D383" t="s">
        <v>297</v>
      </c>
      <c r="E383" t="s">
        <v>298</v>
      </c>
      <c r="F383" s="343">
        <v>0</v>
      </c>
      <c r="G383" s="344" t="s">
        <v>299</v>
      </c>
    </row>
    <row r="384" spans="1:7">
      <c r="A384" t="s">
        <v>173</v>
      </c>
      <c r="B384" t="s">
        <v>318</v>
      </c>
      <c r="C384" t="s">
        <v>319</v>
      </c>
      <c r="D384" t="s">
        <v>297</v>
      </c>
      <c r="E384" t="s">
        <v>298</v>
      </c>
      <c r="F384" s="344" t="s">
        <v>299</v>
      </c>
      <c r="G384" s="343">
        <v>1.50857632274288E-2</v>
      </c>
    </row>
    <row r="385" spans="1:7">
      <c r="A385" t="s">
        <v>173</v>
      </c>
      <c r="B385" t="s">
        <v>320</v>
      </c>
      <c r="C385" t="s">
        <v>321</v>
      </c>
      <c r="D385" t="s">
        <v>297</v>
      </c>
      <c r="E385" t="s">
        <v>298</v>
      </c>
      <c r="F385" s="344" t="s">
        <v>299</v>
      </c>
      <c r="G385" s="343">
        <v>0.28653704054866902</v>
      </c>
    </row>
    <row r="386" spans="1:7">
      <c r="A386" t="s">
        <v>173</v>
      </c>
      <c r="B386" t="s">
        <v>322</v>
      </c>
      <c r="C386" t="s">
        <v>323</v>
      </c>
      <c r="D386" t="s">
        <v>297</v>
      </c>
      <c r="E386" t="s">
        <v>298</v>
      </c>
      <c r="F386" s="344" t="s">
        <v>299</v>
      </c>
      <c r="G386" s="343">
        <v>0</v>
      </c>
    </row>
    <row r="387" spans="1:7">
      <c r="A387" t="s">
        <v>173</v>
      </c>
      <c r="B387" t="s">
        <v>324</v>
      </c>
      <c r="C387" t="s">
        <v>325</v>
      </c>
      <c r="D387" t="s">
        <v>297</v>
      </c>
      <c r="E387" t="s">
        <v>298</v>
      </c>
      <c r="F387" s="344" t="s">
        <v>299</v>
      </c>
      <c r="G387" s="343">
        <v>0</v>
      </c>
    </row>
    <row r="388" spans="1:7">
      <c r="A388" t="s">
        <v>173</v>
      </c>
      <c r="B388" t="s">
        <v>326</v>
      </c>
      <c r="C388" t="s">
        <v>327</v>
      </c>
      <c r="D388" t="s">
        <v>297</v>
      </c>
      <c r="E388" t="s">
        <v>298</v>
      </c>
      <c r="F388" s="344" t="s">
        <v>299</v>
      </c>
      <c r="G388" s="343">
        <v>0</v>
      </c>
    </row>
    <row r="389" spans="1:7">
      <c r="A389" t="s">
        <v>173</v>
      </c>
      <c r="B389" t="s">
        <v>328</v>
      </c>
      <c r="C389" t="s">
        <v>329</v>
      </c>
      <c r="D389" t="s">
        <v>297</v>
      </c>
      <c r="E389" t="s">
        <v>298</v>
      </c>
      <c r="F389" s="343">
        <v>0</v>
      </c>
      <c r="G389" s="344" t="s">
        <v>299</v>
      </c>
    </row>
    <row r="390" spans="1:7">
      <c r="A390" t="s">
        <v>173</v>
      </c>
      <c r="B390" t="s">
        <v>330</v>
      </c>
      <c r="C390" t="s">
        <v>331</v>
      </c>
      <c r="D390" t="s">
        <v>297</v>
      </c>
      <c r="E390" t="s">
        <v>298</v>
      </c>
      <c r="F390" s="343">
        <v>0</v>
      </c>
      <c r="G390" s="344" t="s">
        <v>299</v>
      </c>
    </row>
    <row r="391" spans="1:7">
      <c r="A391" t="s">
        <v>173</v>
      </c>
      <c r="B391" t="s">
        <v>332</v>
      </c>
      <c r="C391" t="s">
        <v>333</v>
      </c>
      <c r="D391" t="s">
        <v>297</v>
      </c>
      <c r="E391" t="s">
        <v>298</v>
      </c>
      <c r="F391" s="343">
        <v>0</v>
      </c>
      <c r="G391" s="344" t="s">
        <v>299</v>
      </c>
    </row>
    <row r="392" spans="1:7">
      <c r="A392" t="s">
        <v>173</v>
      </c>
      <c r="B392" t="s">
        <v>334</v>
      </c>
      <c r="C392" t="s">
        <v>335</v>
      </c>
      <c r="D392" t="s">
        <v>297</v>
      </c>
      <c r="E392" t="s">
        <v>298</v>
      </c>
      <c r="F392" s="343">
        <v>0</v>
      </c>
      <c r="G392" s="344" t="s">
        <v>299</v>
      </c>
    </row>
    <row r="393" spans="1:7">
      <c r="A393" t="s">
        <v>173</v>
      </c>
      <c r="B393" t="s">
        <v>336</v>
      </c>
      <c r="C393" t="s">
        <v>337</v>
      </c>
      <c r="D393" t="s">
        <v>297</v>
      </c>
      <c r="E393" t="s">
        <v>298</v>
      </c>
      <c r="F393" s="343">
        <v>0</v>
      </c>
      <c r="G393" s="344" t="s">
        <v>299</v>
      </c>
    </row>
    <row r="394" spans="1:7">
      <c r="A394" t="s">
        <v>173</v>
      </c>
      <c r="B394" t="s">
        <v>338</v>
      </c>
      <c r="C394" t="s">
        <v>339</v>
      </c>
      <c r="D394" t="s">
        <v>297</v>
      </c>
      <c r="E394" t="s">
        <v>298</v>
      </c>
      <c r="F394" s="343">
        <v>0</v>
      </c>
      <c r="G394" s="344" t="s">
        <v>299</v>
      </c>
    </row>
    <row r="395" spans="1:7">
      <c r="A395" t="s">
        <v>173</v>
      </c>
      <c r="B395" t="s">
        <v>340</v>
      </c>
      <c r="C395" t="s">
        <v>341</v>
      </c>
      <c r="D395" t="s">
        <v>297</v>
      </c>
      <c r="E395" t="s">
        <v>298</v>
      </c>
      <c r="F395" s="343">
        <v>0</v>
      </c>
      <c r="G395" s="344" t="s">
        <v>299</v>
      </c>
    </row>
    <row r="396" spans="1:7">
      <c r="A396" t="s">
        <v>173</v>
      </c>
      <c r="B396" t="s">
        <v>342</v>
      </c>
      <c r="C396" t="s">
        <v>343</v>
      </c>
      <c r="D396" t="s">
        <v>297</v>
      </c>
      <c r="E396" t="s">
        <v>298</v>
      </c>
      <c r="F396" s="343">
        <v>0</v>
      </c>
      <c r="G396" s="344" t="s">
        <v>299</v>
      </c>
    </row>
    <row r="397" spans="1:7">
      <c r="A397" t="s">
        <v>175</v>
      </c>
      <c r="B397" t="s">
        <v>295</v>
      </c>
      <c r="C397" t="s">
        <v>296</v>
      </c>
      <c r="D397" t="s">
        <v>297</v>
      </c>
      <c r="E397" t="s">
        <v>298</v>
      </c>
      <c r="F397" s="343">
        <v>0</v>
      </c>
      <c r="G397" s="344" t="s">
        <v>299</v>
      </c>
    </row>
    <row r="398" spans="1:7">
      <c r="A398" t="s">
        <v>175</v>
      </c>
      <c r="B398" t="s">
        <v>300</v>
      </c>
      <c r="C398" t="s">
        <v>301</v>
      </c>
      <c r="D398" t="s">
        <v>297</v>
      </c>
      <c r="E398" t="s">
        <v>298</v>
      </c>
      <c r="F398" s="343">
        <v>0</v>
      </c>
      <c r="G398" s="344" t="s">
        <v>299</v>
      </c>
    </row>
    <row r="399" spans="1:7">
      <c r="A399" t="s">
        <v>175</v>
      </c>
      <c r="B399" t="s">
        <v>302</v>
      </c>
      <c r="C399" t="s">
        <v>303</v>
      </c>
      <c r="D399" t="s">
        <v>297</v>
      </c>
      <c r="E399" t="s">
        <v>298</v>
      </c>
      <c r="F399" s="343">
        <v>0</v>
      </c>
      <c r="G399" s="344" t="s">
        <v>299</v>
      </c>
    </row>
    <row r="400" spans="1:7">
      <c r="A400" t="s">
        <v>175</v>
      </c>
      <c r="B400" t="s">
        <v>304</v>
      </c>
      <c r="C400" t="s">
        <v>305</v>
      </c>
      <c r="D400" t="s">
        <v>297</v>
      </c>
      <c r="E400" t="s">
        <v>298</v>
      </c>
      <c r="F400" s="343">
        <v>0</v>
      </c>
      <c r="G400" s="344" t="s">
        <v>299</v>
      </c>
    </row>
    <row r="401" spans="1:7">
      <c r="A401" t="s">
        <v>175</v>
      </c>
      <c r="B401" t="s">
        <v>306</v>
      </c>
      <c r="C401" t="s">
        <v>307</v>
      </c>
      <c r="D401" t="s">
        <v>297</v>
      </c>
      <c r="E401" t="s">
        <v>298</v>
      </c>
      <c r="F401" s="343">
        <v>0.34462547368971003</v>
      </c>
      <c r="G401" s="344" t="s">
        <v>299</v>
      </c>
    </row>
    <row r="402" spans="1:7">
      <c r="A402" t="s">
        <v>175</v>
      </c>
      <c r="B402" t="s">
        <v>308</v>
      </c>
      <c r="C402" t="s">
        <v>309</v>
      </c>
      <c r="D402" t="s">
        <v>297</v>
      </c>
      <c r="E402" t="s">
        <v>298</v>
      </c>
      <c r="F402" s="343">
        <v>0</v>
      </c>
      <c r="G402" s="344" t="s">
        <v>299</v>
      </c>
    </row>
    <row r="403" spans="1:7">
      <c r="A403" t="s">
        <v>175</v>
      </c>
      <c r="B403" t="s">
        <v>310</v>
      </c>
      <c r="C403" t="s">
        <v>311</v>
      </c>
      <c r="D403" t="s">
        <v>297</v>
      </c>
      <c r="E403" t="s">
        <v>298</v>
      </c>
      <c r="F403" s="343">
        <v>0</v>
      </c>
      <c r="G403" s="344" t="s">
        <v>299</v>
      </c>
    </row>
    <row r="404" spans="1:7">
      <c r="A404" t="s">
        <v>175</v>
      </c>
      <c r="B404" t="s">
        <v>312</v>
      </c>
      <c r="C404" t="s">
        <v>313</v>
      </c>
      <c r="D404" t="s">
        <v>297</v>
      </c>
      <c r="E404" t="s">
        <v>298</v>
      </c>
      <c r="F404" s="343">
        <v>0</v>
      </c>
      <c r="G404" s="344" t="s">
        <v>299</v>
      </c>
    </row>
    <row r="405" spans="1:7">
      <c r="A405" t="s">
        <v>175</v>
      </c>
      <c r="B405" t="s">
        <v>314</v>
      </c>
      <c r="C405" t="s">
        <v>315</v>
      </c>
      <c r="D405" t="s">
        <v>297</v>
      </c>
      <c r="E405" t="s">
        <v>298</v>
      </c>
      <c r="F405" s="343">
        <v>0</v>
      </c>
      <c r="G405" s="344" t="s">
        <v>299</v>
      </c>
    </row>
    <row r="406" spans="1:7">
      <c r="A406" t="s">
        <v>175</v>
      </c>
      <c r="B406" t="s">
        <v>316</v>
      </c>
      <c r="C406" t="s">
        <v>317</v>
      </c>
      <c r="D406" t="s">
        <v>297</v>
      </c>
      <c r="E406" t="s">
        <v>298</v>
      </c>
      <c r="F406" s="343">
        <v>0</v>
      </c>
      <c r="G406" s="344" t="s">
        <v>299</v>
      </c>
    </row>
    <row r="407" spans="1:7">
      <c r="A407" t="s">
        <v>175</v>
      </c>
      <c r="B407" t="s">
        <v>318</v>
      </c>
      <c r="C407" t="s">
        <v>319</v>
      </c>
      <c r="D407" t="s">
        <v>297</v>
      </c>
      <c r="E407" t="s">
        <v>298</v>
      </c>
      <c r="F407" s="344" t="s">
        <v>299</v>
      </c>
      <c r="G407" s="343">
        <v>3.2735579364273397E-2</v>
      </c>
    </row>
    <row r="408" spans="1:7">
      <c r="A408" t="s">
        <v>175</v>
      </c>
      <c r="B408" t="s">
        <v>320</v>
      </c>
      <c r="C408" t="s">
        <v>321</v>
      </c>
      <c r="D408" t="s">
        <v>297</v>
      </c>
      <c r="E408" t="s">
        <v>298</v>
      </c>
      <c r="F408" s="344" t="s">
        <v>299</v>
      </c>
      <c r="G408" s="343">
        <v>0.85999210174865204</v>
      </c>
    </row>
    <row r="409" spans="1:7">
      <c r="A409" t="s">
        <v>175</v>
      </c>
      <c r="B409" t="s">
        <v>322</v>
      </c>
      <c r="C409" t="s">
        <v>323</v>
      </c>
      <c r="D409" t="s">
        <v>297</v>
      </c>
      <c r="E409" t="s">
        <v>298</v>
      </c>
      <c r="F409" s="344" t="s">
        <v>299</v>
      </c>
      <c r="G409" s="343">
        <v>0</v>
      </c>
    </row>
    <row r="410" spans="1:7">
      <c r="A410" t="s">
        <v>175</v>
      </c>
      <c r="B410" t="s">
        <v>324</v>
      </c>
      <c r="C410" t="s">
        <v>325</v>
      </c>
      <c r="D410" t="s">
        <v>297</v>
      </c>
      <c r="E410" t="s">
        <v>298</v>
      </c>
      <c r="F410" s="344" t="s">
        <v>299</v>
      </c>
      <c r="G410" s="343">
        <v>0</v>
      </c>
    </row>
    <row r="411" spans="1:7">
      <c r="A411" t="s">
        <v>175</v>
      </c>
      <c r="B411" t="s">
        <v>326</v>
      </c>
      <c r="C411" t="s">
        <v>327</v>
      </c>
      <c r="D411" t="s">
        <v>297</v>
      </c>
      <c r="E411" t="s">
        <v>298</v>
      </c>
      <c r="F411" s="344" t="s">
        <v>299</v>
      </c>
      <c r="G411" s="343">
        <v>0</v>
      </c>
    </row>
    <row r="412" spans="1:7">
      <c r="A412" t="s">
        <v>175</v>
      </c>
      <c r="B412" t="s">
        <v>328</v>
      </c>
      <c r="C412" t="s">
        <v>329</v>
      </c>
      <c r="D412" t="s">
        <v>297</v>
      </c>
      <c r="E412" t="s">
        <v>298</v>
      </c>
      <c r="F412" s="343">
        <v>0</v>
      </c>
      <c r="G412" s="344" t="s">
        <v>299</v>
      </c>
    </row>
    <row r="413" spans="1:7">
      <c r="A413" t="s">
        <v>175</v>
      </c>
      <c r="B413" t="s">
        <v>330</v>
      </c>
      <c r="C413" t="s">
        <v>331</v>
      </c>
      <c r="D413" t="s">
        <v>297</v>
      </c>
      <c r="E413" t="s">
        <v>298</v>
      </c>
      <c r="F413" s="343">
        <v>0</v>
      </c>
      <c r="G413" s="344" t="s">
        <v>299</v>
      </c>
    </row>
    <row r="414" spans="1:7">
      <c r="A414" t="s">
        <v>175</v>
      </c>
      <c r="B414" t="s">
        <v>332</v>
      </c>
      <c r="C414" t="s">
        <v>333</v>
      </c>
      <c r="D414" t="s">
        <v>297</v>
      </c>
      <c r="E414" t="s">
        <v>298</v>
      </c>
      <c r="F414" s="343">
        <v>0</v>
      </c>
      <c r="G414" s="344" t="s">
        <v>299</v>
      </c>
    </row>
    <row r="415" spans="1:7">
      <c r="A415" t="s">
        <v>175</v>
      </c>
      <c r="B415" t="s">
        <v>334</v>
      </c>
      <c r="C415" t="s">
        <v>335</v>
      </c>
      <c r="D415" t="s">
        <v>297</v>
      </c>
      <c r="E415" t="s">
        <v>298</v>
      </c>
      <c r="F415" s="343">
        <v>0</v>
      </c>
      <c r="G415" s="344" t="s">
        <v>299</v>
      </c>
    </row>
    <row r="416" spans="1:7">
      <c r="A416" t="s">
        <v>175</v>
      </c>
      <c r="B416" t="s">
        <v>336</v>
      </c>
      <c r="C416" t="s">
        <v>337</v>
      </c>
      <c r="D416" t="s">
        <v>297</v>
      </c>
      <c r="E416" t="s">
        <v>298</v>
      </c>
      <c r="F416" s="343">
        <v>0</v>
      </c>
      <c r="G416" s="344" t="s">
        <v>299</v>
      </c>
    </row>
    <row r="417" spans="1:7">
      <c r="A417" t="s">
        <v>175</v>
      </c>
      <c r="B417" t="s">
        <v>338</v>
      </c>
      <c r="C417" t="s">
        <v>339</v>
      </c>
      <c r="D417" t="s">
        <v>297</v>
      </c>
      <c r="E417" t="s">
        <v>298</v>
      </c>
      <c r="F417" s="343">
        <v>0</v>
      </c>
      <c r="G417" s="344" t="s">
        <v>299</v>
      </c>
    </row>
    <row r="418" spans="1:7">
      <c r="A418" t="s">
        <v>175</v>
      </c>
      <c r="B418" t="s">
        <v>340</v>
      </c>
      <c r="C418" t="s">
        <v>341</v>
      </c>
      <c r="D418" t="s">
        <v>297</v>
      </c>
      <c r="E418" t="s">
        <v>298</v>
      </c>
      <c r="F418" s="343">
        <v>0</v>
      </c>
      <c r="G418" s="344" t="s">
        <v>299</v>
      </c>
    </row>
    <row r="419" spans="1:7">
      <c r="A419" t="s">
        <v>175</v>
      </c>
      <c r="B419" t="s">
        <v>342</v>
      </c>
      <c r="C419" t="s">
        <v>343</v>
      </c>
      <c r="D419" t="s">
        <v>297</v>
      </c>
      <c r="E419" t="s">
        <v>298</v>
      </c>
      <c r="F419" s="343">
        <v>0</v>
      </c>
      <c r="G419" s="344" t="s">
        <v>299</v>
      </c>
    </row>
    <row r="420" spans="1:7">
      <c r="A420" t="s">
        <v>171</v>
      </c>
      <c r="B420" t="s">
        <v>295</v>
      </c>
      <c r="C420" t="s">
        <v>296</v>
      </c>
      <c r="D420" t="s">
        <v>297</v>
      </c>
      <c r="E420" t="s">
        <v>298</v>
      </c>
      <c r="F420" s="343">
        <v>0</v>
      </c>
      <c r="G420" s="344" t="s">
        <v>299</v>
      </c>
    </row>
    <row r="421" spans="1:7">
      <c r="A421" t="s">
        <v>171</v>
      </c>
      <c r="B421" t="s">
        <v>300</v>
      </c>
      <c r="C421" t="s">
        <v>301</v>
      </c>
      <c r="D421" t="s">
        <v>297</v>
      </c>
      <c r="E421" t="s">
        <v>298</v>
      </c>
      <c r="F421" s="343">
        <v>0</v>
      </c>
      <c r="G421" s="344" t="s">
        <v>299</v>
      </c>
    </row>
    <row r="422" spans="1:7">
      <c r="A422" t="s">
        <v>171</v>
      </c>
      <c r="B422" t="s">
        <v>302</v>
      </c>
      <c r="C422" t="s">
        <v>303</v>
      </c>
      <c r="D422" t="s">
        <v>297</v>
      </c>
      <c r="E422" t="s">
        <v>298</v>
      </c>
      <c r="F422" s="343">
        <v>0</v>
      </c>
      <c r="G422" s="344" t="s">
        <v>299</v>
      </c>
    </row>
    <row r="423" spans="1:7">
      <c r="A423" t="s">
        <v>171</v>
      </c>
      <c r="B423" t="s">
        <v>304</v>
      </c>
      <c r="C423" t="s">
        <v>305</v>
      </c>
      <c r="D423" t="s">
        <v>297</v>
      </c>
      <c r="E423" t="s">
        <v>298</v>
      </c>
      <c r="F423" s="343">
        <v>0</v>
      </c>
      <c r="G423" s="344" t="s">
        <v>299</v>
      </c>
    </row>
    <row r="424" spans="1:7">
      <c r="A424" t="s">
        <v>171</v>
      </c>
      <c r="B424" t="s">
        <v>306</v>
      </c>
      <c r="C424" t="s">
        <v>307</v>
      </c>
      <c r="D424" t="s">
        <v>297</v>
      </c>
      <c r="E424" t="s">
        <v>298</v>
      </c>
      <c r="F424" s="343">
        <v>-3.9047824837260499E-2</v>
      </c>
      <c r="G424" s="344" t="s">
        <v>299</v>
      </c>
    </row>
    <row r="425" spans="1:7">
      <c r="A425" t="s">
        <v>171</v>
      </c>
      <c r="B425" t="s">
        <v>308</v>
      </c>
      <c r="C425" t="s">
        <v>309</v>
      </c>
      <c r="D425" t="s">
        <v>297</v>
      </c>
      <c r="E425" t="s">
        <v>298</v>
      </c>
      <c r="F425" s="343">
        <v>0</v>
      </c>
      <c r="G425" s="344" t="s">
        <v>299</v>
      </c>
    </row>
    <row r="426" spans="1:7">
      <c r="A426" t="s">
        <v>171</v>
      </c>
      <c r="B426" t="s">
        <v>310</v>
      </c>
      <c r="C426" t="s">
        <v>311</v>
      </c>
      <c r="D426" t="s">
        <v>297</v>
      </c>
      <c r="E426" t="s">
        <v>298</v>
      </c>
      <c r="F426" s="343">
        <v>0</v>
      </c>
      <c r="G426" s="344" t="s">
        <v>299</v>
      </c>
    </row>
    <row r="427" spans="1:7">
      <c r="A427" t="s">
        <v>171</v>
      </c>
      <c r="B427" t="s">
        <v>312</v>
      </c>
      <c r="C427" t="s">
        <v>313</v>
      </c>
      <c r="D427" t="s">
        <v>297</v>
      </c>
      <c r="E427" t="s">
        <v>298</v>
      </c>
      <c r="F427" s="343">
        <v>-1.10809655752028E-2</v>
      </c>
      <c r="G427" s="344" t="s">
        <v>299</v>
      </c>
    </row>
    <row r="428" spans="1:7">
      <c r="A428" t="s">
        <v>171</v>
      </c>
      <c r="B428" t="s">
        <v>314</v>
      </c>
      <c r="C428" t="s">
        <v>315</v>
      </c>
      <c r="D428" t="s">
        <v>297</v>
      </c>
      <c r="E428" t="s">
        <v>298</v>
      </c>
      <c r="F428" s="343">
        <v>0</v>
      </c>
      <c r="G428" s="344" t="s">
        <v>299</v>
      </c>
    </row>
    <row r="429" spans="1:7">
      <c r="A429" t="s">
        <v>171</v>
      </c>
      <c r="B429" t="s">
        <v>316</v>
      </c>
      <c r="C429" t="s">
        <v>317</v>
      </c>
      <c r="D429" t="s">
        <v>297</v>
      </c>
      <c r="E429" t="s">
        <v>298</v>
      </c>
      <c r="F429" s="343">
        <v>0</v>
      </c>
      <c r="G429" s="344" t="s">
        <v>299</v>
      </c>
    </row>
    <row r="430" spans="1:7">
      <c r="A430" t="s">
        <v>171</v>
      </c>
      <c r="B430" t="s">
        <v>318</v>
      </c>
      <c r="C430" t="s">
        <v>319</v>
      </c>
      <c r="D430" t="s">
        <v>297</v>
      </c>
      <c r="E430" t="s">
        <v>298</v>
      </c>
      <c r="F430" s="344" t="s">
        <v>299</v>
      </c>
      <c r="G430" s="343">
        <v>2.3683801907484901E-2</v>
      </c>
    </row>
    <row r="431" spans="1:7">
      <c r="A431" t="s">
        <v>171</v>
      </c>
      <c r="B431" t="s">
        <v>320</v>
      </c>
      <c r="C431" t="s">
        <v>321</v>
      </c>
      <c r="D431" t="s">
        <v>297</v>
      </c>
      <c r="E431" t="s">
        <v>298</v>
      </c>
      <c r="F431" s="344" t="s">
        <v>299</v>
      </c>
      <c r="G431" s="343">
        <v>0.42929226203450099</v>
      </c>
    </row>
    <row r="432" spans="1:7">
      <c r="A432" t="s">
        <v>171</v>
      </c>
      <c r="B432" t="s">
        <v>322</v>
      </c>
      <c r="C432" t="s">
        <v>323</v>
      </c>
      <c r="D432" t="s">
        <v>297</v>
      </c>
      <c r="E432" t="s">
        <v>298</v>
      </c>
      <c r="F432" s="344" t="s">
        <v>299</v>
      </c>
      <c r="G432" s="343">
        <v>0</v>
      </c>
    </row>
    <row r="433" spans="1:7">
      <c r="A433" t="s">
        <v>171</v>
      </c>
      <c r="B433" t="s">
        <v>324</v>
      </c>
      <c r="C433" t="s">
        <v>325</v>
      </c>
      <c r="D433" t="s">
        <v>297</v>
      </c>
      <c r="E433" t="s">
        <v>298</v>
      </c>
      <c r="F433" s="344" t="s">
        <v>299</v>
      </c>
      <c r="G433" s="343">
        <v>0</v>
      </c>
    </row>
    <row r="434" spans="1:7">
      <c r="A434" t="s">
        <v>171</v>
      </c>
      <c r="B434" t="s">
        <v>326</v>
      </c>
      <c r="C434" t="s">
        <v>327</v>
      </c>
      <c r="D434" t="s">
        <v>297</v>
      </c>
      <c r="E434" t="s">
        <v>298</v>
      </c>
      <c r="F434" s="344" t="s">
        <v>299</v>
      </c>
      <c r="G434" s="343">
        <v>0</v>
      </c>
    </row>
    <row r="435" spans="1:7">
      <c r="A435" t="s">
        <v>171</v>
      </c>
      <c r="B435" t="s">
        <v>328</v>
      </c>
      <c r="C435" t="s">
        <v>329</v>
      </c>
      <c r="D435" t="s">
        <v>297</v>
      </c>
      <c r="E435" t="s">
        <v>298</v>
      </c>
      <c r="F435" s="343">
        <v>0</v>
      </c>
      <c r="G435" s="344" t="s">
        <v>299</v>
      </c>
    </row>
    <row r="436" spans="1:7">
      <c r="A436" t="s">
        <v>171</v>
      </c>
      <c r="B436" t="s">
        <v>330</v>
      </c>
      <c r="C436" t="s">
        <v>331</v>
      </c>
      <c r="D436" t="s">
        <v>297</v>
      </c>
      <c r="E436" t="s">
        <v>298</v>
      </c>
      <c r="F436" s="343">
        <v>0</v>
      </c>
      <c r="G436" s="344" t="s">
        <v>299</v>
      </c>
    </row>
    <row r="437" spans="1:7">
      <c r="A437" t="s">
        <v>171</v>
      </c>
      <c r="B437" t="s">
        <v>332</v>
      </c>
      <c r="C437" t="s">
        <v>333</v>
      </c>
      <c r="D437" t="s">
        <v>297</v>
      </c>
      <c r="E437" t="s">
        <v>298</v>
      </c>
      <c r="F437" s="343">
        <v>0</v>
      </c>
      <c r="G437" s="344" t="s">
        <v>299</v>
      </c>
    </row>
    <row r="438" spans="1:7">
      <c r="A438" t="s">
        <v>171</v>
      </c>
      <c r="B438" t="s">
        <v>334</v>
      </c>
      <c r="C438" t="s">
        <v>335</v>
      </c>
      <c r="D438" t="s">
        <v>297</v>
      </c>
      <c r="E438" t="s">
        <v>298</v>
      </c>
      <c r="F438" s="343">
        <v>0</v>
      </c>
      <c r="G438" s="344" t="s">
        <v>299</v>
      </c>
    </row>
    <row r="439" spans="1:7">
      <c r="A439" t="s">
        <v>171</v>
      </c>
      <c r="B439" t="s">
        <v>336</v>
      </c>
      <c r="C439" t="s">
        <v>337</v>
      </c>
      <c r="D439" t="s">
        <v>297</v>
      </c>
      <c r="E439" t="s">
        <v>298</v>
      </c>
      <c r="F439" s="343">
        <v>0</v>
      </c>
      <c r="G439" s="344" t="s">
        <v>299</v>
      </c>
    </row>
    <row r="440" spans="1:7">
      <c r="A440" t="s">
        <v>171</v>
      </c>
      <c r="B440" t="s">
        <v>338</v>
      </c>
      <c r="C440" t="s">
        <v>339</v>
      </c>
      <c r="D440" t="s">
        <v>297</v>
      </c>
      <c r="E440" t="s">
        <v>298</v>
      </c>
      <c r="F440" s="343">
        <v>0</v>
      </c>
      <c r="G440" s="344" t="s">
        <v>299</v>
      </c>
    </row>
    <row r="441" spans="1:7">
      <c r="A441" t="s">
        <v>171</v>
      </c>
      <c r="B441" t="s">
        <v>340</v>
      </c>
      <c r="C441" t="s">
        <v>341</v>
      </c>
      <c r="D441" t="s">
        <v>297</v>
      </c>
      <c r="E441" t="s">
        <v>298</v>
      </c>
      <c r="F441" s="343">
        <v>0</v>
      </c>
      <c r="G441" s="344" t="s">
        <v>299</v>
      </c>
    </row>
    <row r="442" spans="1:7">
      <c r="A442" t="s">
        <v>171</v>
      </c>
      <c r="B442" t="s">
        <v>342</v>
      </c>
      <c r="C442" t="s">
        <v>343</v>
      </c>
      <c r="D442" t="s">
        <v>297</v>
      </c>
      <c r="E442" t="s">
        <v>298</v>
      </c>
      <c r="F442" s="343">
        <v>0</v>
      </c>
      <c r="G442" s="344" t="s">
        <v>299</v>
      </c>
    </row>
  </sheetData>
  <pageMargins left="0.70866141732283472" right="0.70866141732283472" top="0.74803149606299213" bottom="0.74803149606299213" header="0.31496062992125984" footer="0.31496062992125984"/>
  <pageSetup paperSize="8" scale="87" fitToHeight="0" orientation="landscape" r:id="rId1"/>
  <headerFooter>
    <oddHeader>&amp;L&amp;F&amp;C&amp;A&amp;ROFFICIAL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DE18-59BE-4990-BC33-C59476712297}">
  <sheetPr codeName="Sheet5">
    <tabColor rgb="FFFFFF99"/>
    <outlinePr summaryBelow="0" summaryRight="0"/>
    <pageSetUpPr fitToPage="1"/>
  </sheetPr>
  <dimension ref="A1:DE599"/>
  <sheetViews>
    <sheetView zoomScale="80" zoomScaleNormal="80" workbookViewId="0">
      <pane xSplit="9" ySplit="7" topLeftCell="J8" activePane="bottomRight" state="frozen"/>
      <selection pane="bottomRight" activeCell="N120" sqref="N120"/>
      <selection pane="bottomLeft"/>
      <selection pane="topRight"/>
    </sheetView>
  </sheetViews>
  <sheetFormatPr defaultColWidth="0" defaultRowHeight="12.95" zeroHeight="1" outlineLevelRow="1"/>
  <cols>
    <col min="1" max="1" width="1.7109375" style="5" customWidth="1"/>
    <col min="2" max="2" width="1.42578125" style="9" customWidth="1"/>
    <col min="3" max="3" width="1.42578125" style="117" customWidth="1"/>
    <col min="4" max="4" width="1.42578125" style="6" customWidth="1"/>
    <col min="5" max="5" width="65.5703125" style="7" bestFit="1" customWidth="1"/>
    <col min="6" max="6" width="12.7109375" style="7" bestFit="1" customWidth="1"/>
    <col min="7" max="7" width="9.5703125" style="7" bestFit="1" customWidth="1"/>
    <col min="8" max="8" width="5" style="7" bestFit="1" customWidth="1"/>
    <col min="9" max="9" width="2.5703125" style="7" customWidth="1"/>
    <col min="10" max="17" width="9.85546875" style="7" bestFit="1" customWidth="1"/>
    <col min="18" max="18" width="10.42578125" style="7" bestFit="1" customWidth="1"/>
    <col min="19" max="82" width="11.5703125" style="7" hidden="1" customWidth="1"/>
    <col min="83" max="109" width="0" style="7" hidden="1" customWidth="1"/>
    <col min="110" max="16384" width="9.140625" style="7" hidden="1"/>
  </cols>
  <sheetData>
    <row r="1" spans="1:82" s="122" customFormat="1" ht="24.95">
      <c r="A1" s="118" t="e">
        <f ca="1" xml:space="preserve"> RIGHT(CELL("filename", $A$1), LEN(CELL("filename", $A$1)) - SEARCH("]", CELL("filename", $A$1)))</f>
        <v>#VALUE!</v>
      </c>
      <c r="C1" s="132"/>
    </row>
    <row r="2" spans="1:82" s="26" customFormat="1">
      <c r="A2" s="62"/>
      <c r="B2" s="58"/>
      <c r="C2" s="113"/>
      <c r="D2" s="52"/>
      <c r="E2" s="26" t="str">
        <f>Time!E$22</f>
        <v>Model Period BEG</v>
      </c>
      <c r="F2" s="29">
        <f xml:space="preserve"> Checks!$F$9</f>
        <v>0</v>
      </c>
      <c r="G2" s="7" t="s">
        <v>347</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c r="A7" s="48"/>
      <c r="B7" s="59"/>
      <c r="C7" s="114"/>
      <c r="D7" s="53"/>
      <c r="E7" s="9"/>
      <c r="F7" s="5" t="s">
        <v>245</v>
      </c>
      <c r="G7" s="5" t="s">
        <v>180</v>
      </c>
      <c r="H7" s="5" t="s">
        <v>348</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c r="A8" s="233"/>
      <c r="B8" s="61"/>
      <c r="C8" s="116"/>
      <c r="D8" s="55"/>
    </row>
    <row r="9" spans="1:82">
      <c r="A9" s="283" t="s">
        <v>349</v>
      </c>
      <c r="B9" s="284"/>
      <c r="C9" s="285"/>
      <c r="D9" s="285"/>
      <c r="E9" s="285"/>
      <c r="F9" s="285"/>
      <c r="G9" s="285"/>
      <c r="H9" s="285"/>
      <c r="I9" s="285"/>
      <c r="J9" s="285"/>
      <c r="K9" s="285"/>
      <c r="L9" s="285"/>
      <c r="M9" s="285"/>
      <c r="N9" s="285"/>
      <c r="O9" s="285"/>
      <c r="P9" s="285"/>
      <c r="Q9" s="285"/>
      <c r="R9" s="285"/>
    </row>
    <row r="10" spans="1:82" ht="12.6" outlineLevel="1">
      <c r="A10" s="7"/>
      <c r="C10" s="9"/>
      <c r="E10" s="91"/>
    </row>
    <row r="11" spans="1:82" ht="12.6" outlineLevel="1">
      <c r="A11" s="7"/>
      <c r="C11" s="9"/>
      <c r="E11" s="91" t="s">
        <v>350</v>
      </c>
      <c r="F11" s="16">
        <v>42826</v>
      </c>
      <c r="G11" s="25" t="s">
        <v>351</v>
      </c>
    </row>
    <row r="12" spans="1:82" ht="12.6" outlineLevel="1">
      <c r="A12" s="7"/>
      <c r="C12" s="9"/>
      <c r="E12" s="91"/>
      <c r="F12" s="17"/>
    </row>
    <row r="13" spans="1:82" ht="12.6" outlineLevel="1">
      <c r="A13" s="7"/>
      <c r="C13" s="9"/>
      <c r="E13" s="91" t="s">
        <v>352</v>
      </c>
      <c r="F13" s="16">
        <v>43921</v>
      </c>
      <c r="G13" s="25" t="s">
        <v>351</v>
      </c>
    </row>
    <row r="14" spans="1:82" ht="12.6" outlineLevel="1">
      <c r="A14" s="7"/>
      <c r="C14" s="9"/>
      <c r="E14" s="92"/>
      <c r="F14" s="17"/>
      <c r="G14" s="18"/>
    </row>
    <row r="15" spans="1:82" ht="12.6" outlineLevel="1">
      <c r="A15" s="7"/>
      <c r="C15" s="9"/>
      <c r="E15" s="91" t="s">
        <v>353</v>
      </c>
      <c r="F15" s="16">
        <v>43921</v>
      </c>
      <c r="G15" s="25" t="s">
        <v>351</v>
      </c>
    </row>
    <row r="16" spans="1:82" ht="12.6" outlineLevel="1">
      <c r="A16" s="21"/>
      <c r="B16" s="23"/>
      <c r="C16" s="23"/>
      <c r="D16" s="22"/>
      <c r="E16" s="92" t="s">
        <v>354</v>
      </c>
      <c r="F16" s="19">
        <v>5</v>
      </c>
      <c r="G16" s="20" t="s">
        <v>355</v>
      </c>
    </row>
    <row r="17" spans="1:19" ht="12.6" outlineLevel="1">
      <c r="A17" s="7"/>
      <c r="C17" s="9"/>
      <c r="E17" s="92" t="s">
        <v>356</v>
      </c>
      <c r="F17" s="17">
        <f>DATE(YEAR(F15)+F16,MONTH(F15),DAY(F15))</f>
        <v>45747</v>
      </c>
      <c r="G17" s="18" t="s">
        <v>351</v>
      </c>
    </row>
    <row r="18" spans="1:19" ht="12.6" outlineLevel="1">
      <c r="A18" s="7"/>
      <c r="C18" s="9"/>
      <c r="E18" s="91"/>
      <c r="F18" s="17"/>
    </row>
    <row r="19" spans="1:19" ht="12.6" outlineLevel="1">
      <c r="A19" s="7"/>
      <c r="C19" s="9"/>
      <c r="E19" s="91"/>
      <c r="F19" s="17"/>
    </row>
    <row r="20" spans="1:19" ht="12.6" outlineLevel="1">
      <c r="A20" s="7"/>
      <c r="C20" s="9"/>
      <c r="E20" s="91" t="s">
        <v>357</v>
      </c>
      <c r="F20" s="16">
        <v>44286</v>
      </c>
      <c r="G20" s="7" t="s">
        <v>351</v>
      </c>
    </row>
    <row r="21" spans="1:19" ht="12.6" outlineLevel="1">
      <c r="A21" s="7"/>
      <c r="C21" s="9"/>
      <c r="E21" s="91" t="s">
        <v>358</v>
      </c>
      <c r="F21" s="16">
        <v>45747</v>
      </c>
      <c r="G21" s="7" t="s">
        <v>351</v>
      </c>
    </row>
    <row r="22" spans="1:19" ht="12.6" outlineLevel="1">
      <c r="A22" s="7"/>
      <c r="C22" s="9"/>
      <c r="E22" s="91" t="s">
        <v>359</v>
      </c>
      <c r="F22" s="44">
        <v>2018</v>
      </c>
      <c r="G22" s="7" t="s">
        <v>360</v>
      </c>
    </row>
    <row r="23" spans="1:19" ht="12.6" outlineLevel="1">
      <c r="A23" s="7"/>
      <c r="C23" s="9"/>
      <c r="E23" s="91" t="s">
        <v>361</v>
      </c>
      <c r="F23" s="19">
        <v>3</v>
      </c>
      <c r="G23" s="7" t="s">
        <v>362</v>
      </c>
    </row>
    <row r="24" spans="1:19">
      <c r="A24" s="233"/>
      <c r="B24" s="61"/>
      <c r="C24" s="116"/>
      <c r="D24" s="55"/>
    </row>
    <row r="25" spans="1:19">
      <c r="A25" s="283" t="s">
        <v>363</v>
      </c>
      <c r="B25" s="284"/>
      <c r="C25" s="285"/>
      <c r="D25" s="285"/>
      <c r="E25" s="285"/>
      <c r="F25" s="285"/>
      <c r="G25" s="285"/>
      <c r="H25" s="285"/>
      <c r="I25" s="285"/>
      <c r="J25" s="285"/>
      <c r="K25" s="285"/>
      <c r="L25" s="285"/>
      <c r="M25" s="285"/>
      <c r="N25" s="285"/>
      <c r="O25" s="285"/>
      <c r="P25" s="285"/>
      <c r="Q25" s="285"/>
      <c r="R25" s="285"/>
    </row>
    <row r="26" spans="1:19" outlineLevel="1">
      <c r="A26" s="233"/>
      <c r="B26" s="61" t="s">
        <v>364</v>
      </c>
      <c r="C26" s="116"/>
      <c r="D26" s="55"/>
    </row>
    <row r="27" spans="1:19" outlineLevel="1">
      <c r="A27" s="233"/>
      <c r="B27" s="61"/>
      <c r="C27" s="116"/>
      <c r="D27" s="55"/>
      <c r="E27" s="91" t="s">
        <v>365</v>
      </c>
      <c r="G27" s="91" t="s">
        <v>366</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c r="A28" s="233"/>
      <c r="B28" s="61"/>
      <c r="C28" s="116"/>
      <c r="D28" s="55"/>
      <c r="E28" s="91" t="s">
        <v>367</v>
      </c>
      <c r="G28" s="91" t="s">
        <v>366</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c r="A29" s="233"/>
      <c r="B29" s="61"/>
      <c r="C29" s="116"/>
      <c r="D29" s="55"/>
      <c r="E29" s="91" t="s">
        <v>368</v>
      </c>
      <c r="G29" s="91" t="s">
        <v>366</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c r="A30" s="233"/>
      <c r="B30" s="61"/>
      <c r="C30" s="116"/>
      <c r="D30" s="55"/>
      <c r="E30" s="91" t="s">
        <v>369</v>
      </c>
      <c r="G30" s="91" t="s">
        <v>366</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c r="A31" s="233"/>
      <c r="B31" s="61"/>
      <c r="C31" s="116"/>
      <c r="D31" s="55"/>
      <c r="E31" s="91" t="s">
        <v>370</v>
      </c>
      <c r="G31" s="91" t="s">
        <v>366</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c r="A32" s="233"/>
      <c r="B32" s="61"/>
      <c r="C32" s="116"/>
      <c r="D32" s="55"/>
      <c r="E32" s="91" t="s">
        <v>371</v>
      </c>
      <c r="G32" s="91" t="s">
        <v>366</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c r="A33" s="233"/>
      <c r="B33" s="61"/>
      <c r="C33" s="116"/>
      <c r="D33" s="55"/>
      <c r="E33" s="91" t="s">
        <v>372</v>
      </c>
      <c r="G33" s="91" t="s">
        <v>366</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c r="A34" s="233"/>
      <c r="B34" s="61"/>
      <c r="C34" s="116"/>
      <c r="D34" s="55"/>
      <c r="E34" s="91" t="s">
        <v>373</v>
      </c>
      <c r="G34" s="91" t="s">
        <v>366</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c r="A35" s="233"/>
      <c r="B35" s="61"/>
      <c r="C35" s="116"/>
      <c r="D35" s="55"/>
      <c r="E35" s="91" t="s">
        <v>374</v>
      </c>
      <c r="G35" s="91" t="s">
        <v>366</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c r="A36" s="233"/>
      <c r="B36" s="61"/>
      <c r="C36" s="116"/>
      <c r="D36" s="55"/>
      <c r="E36" s="91" t="s">
        <v>375</v>
      </c>
      <c r="G36" s="91" t="s">
        <v>366</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c r="A37" s="233"/>
      <c r="B37" s="61"/>
      <c r="C37" s="116"/>
      <c r="D37" s="55"/>
      <c r="E37" s="91" t="s">
        <v>376</v>
      </c>
      <c r="G37" s="91" t="s">
        <v>366</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c r="A38" s="233"/>
      <c r="B38" s="61"/>
      <c r="C38" s="116"/>
      <c r="D38" s="55"/>
      <c r="E38" s="91" t="s">
        <v>377</v>
      </c>
      <c r="G38" s="91" t="s">
        <v>366</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c r="A39" s="293"/>
      <c r="B39" s="61"/>
      <c r="C39" s="116"/>
      <c r="D39" s="57"/>
      <c r="E39" s="92"/>
      <c r="F39" s="92"/>
      <c r="G39" s="92"/>
      <c r="I39" s="167"/>
      <c r="K39" s="230"/>
      <c r="L39" s="230"/>
      <c r="M39" s="230"/>
      <c r="N39" s="230"/>
      <c r="O39" s="230"/>
      <c r="P39" s="230"/>
      <c r="Q39" s="230"/>
      <c r="R39" s="230"/>
    </row>
    <row r="40" spans="1:19" outlineLevel="1">
      <c r="A40" s="233"/>
      <c r="B40" s="61" t="s">
        <v>378</v>
      </c>
      <c r="C40" s="116"/>
      <c r="D40" s="55"/>
      <c r="I40" s="6"/>
    </row>
    <row r="41" spans="1:19" outlineLevel="1">
      <c r="A41" s="233"/>
      <c r="B41" s="61"/>
      <c r="C41" s="116"/>
      <c r="D41" s="55"/>
      <c r="E41" s="91" t="s">
        <v>379</v>
      </c>
      <c r="G41" s="91" t="s">
        <v>366</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c r="A42" s="233"/>
      <c r="B42" s="61"/>
      <c r="C42" s="116"/>
      <c r="D42" s="55"/>
      <c r="E42" s="91" t="s">
        <v>380</v>
      </c>
      <c r="G42" s="91" t="s">
        <v>366</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c r="A43" s="233"/>
      <c r="B43" s="61"/>
      <c r="C43" s="116"/>
      <c r="D43" s="55"/>
      <c r="E43" s="91" t="s">
        <v>381</v>
      </c>
      <c r="G43" s="91" t="s">
        <v>366</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c r="A44" s="233"/>
      <c r="B44" s="61"/>
      <c r="C44" s="116"/>
      <c r="D44" s="55"/>
      <c r="E44" s="91" t="s">
        <v>382</v>
      </c>
      <c r="G44" s="91" t="s">
        <v>366</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c r="A45" s="233"/>
      <c r="B45" s="61"/>
      <c r="C45" s="116"/>
      <c r="D45" s="55"/>
      <c r="E45" s="91" t="s">
        <v>383</v>
      </c>
      <c r="G45" s="91" t="s">
        <v>366</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c r="A46" s="233"/>
      <c r="B46" s="61"/>
      <c r="C46" s="116"/>
      <c r="D46" s="55"/>
      <c r="E46" s="91" t="s">
        <v>384</v>
      </c>
      <c r="G46" s="91" t="s">
        <v>366</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c r="A47" s="233"/>
      <c r="B47" s="61"/>
      <c r="C47" s="116"/>
      <c r="D47" s="55"/>
      <c r="E47" s="91" t="s">
        <v>385</v>
      </c>
      <c r="G47" s="91" t="s">
        <v>366</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c r="A48" s="233"/>
      <c r="B48" s="61"/>
      <c r="C48" s="116"/>
      <c r="D48" s="55"/>
      <c r="E48" s="91" t="s">
        <v>386</v>
      </c>
      <c r="G48" s="91" t="s">
        <v>366</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c r="A49" s="233"/>
      <c r="B49" s="61"/>
      <c r="C49" s="116"/>
      <c r="D49" s="55"/>
      <c r="E49" s="91" t="s">
        <v>387</v>
      </c>
      <c r="G49" s="91" t="s">
        <v>366</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c r="A50" s="233"/>
      <c r="B50" s="61"/>
      <c r="C50" s="116"/>
      <c r="D50" s="55"/>
      <c r="E50" s="91" t="s">
        <v>388</v>
      </c>
      <c r="G50" s="91" t="s">
        <v>366</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c r="A51" s="233"/>
      <c r="B51" s="61"/>
      <c r="C51" s="116"/>
      <c r="D51" s="55"/>
      <c r="E51" s="91" t="s">
        <v>389</v>
      </c>
      <c r="G51" s="91" t="s">
        <v>366</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c r="A52" s="233"/>
      <c r="B52" s="61"/>
      <c r="C52" s="116"/>
      <c r="D52" s="55"/>
      <c r="E52" s="91" t="s">
        <v>390</v>
      </c>
      <c r="F52" s="91"/>
      <c r="G52" s="91" t="s">
        <v>366</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c r="A53" s="233"/>
      <c r="B53" s="61"/>
      <c r="C53" s="116"/>
      <c r="D53" s="55"/>
      <c r="I53" s="6"/>
    </row>
    <row r="54" spans="1:19">
      <c r="A54" s="283" t="s">
        <v>391</v>
      </c>
      <c r="B54" s="284"/>
      <c r="C54" s="285"/>
      <c r="D54" s="285"/>
      <c r="E54" s="285"/>
      <c r="F54" s="285"/>
      <c r="G54" s="285"/>
      <c r="H54" s="285"/>
      <c r="I54" s="285"/>
      <c r="J54" s="285"/>
      <c r="K54" s="285"/>
      <c r="L54" s="285"/>
      <c r="M54" s="285"/>
      <c r="N54" s="285"/>
      <c r="O54" s="285"/>
      <c r="P54" s="285"/>
      <c r="Q54" s="285"/>
      <c r="R54" s="285"/>
    </row>
    <row r="55" spans="1:19" outlineLevel="1">
      <c r="A55" s="233"/>
      <c r="B55" s="61" t="s">
        <v>392</v>
      </c>
      <c r="C55" s="116"/>
      <c r="D55" s="55"/>
      <c r="I55" s="6"/>
    </row>
    <row r="56" spans="1:19" outlineLevel="1">
      <c r="A56" s="233"/>
      <c r="B56" s="61"/>
      <c r="C56" s="116"/>
      <c r="D56" s="55"/>
      <c r="E56" s="91" t="s">
        <v>393</v>
      </c>
      <c r="G56" s="91" t="s">
        <v>366</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v>334.6</v>
      </c>
      <c r="P56" s="228">
        <v>372.8</v>
      </c>
      <c r="Q56" s="228">
        <v>385</v>
      </c>
      <c r="R56" s="359"/>
    </row>
    <row r="57" spans="1:19" outlineLevel="1">
      <c r="A57" s="233"/>
      <c r="B57" s="61"/>
      <c r="C57" s="116"/>
      <c r="D57" s="55"/>
      <c r="E57" s="91" t="s">
        <v>394</v>
      </c>
      <c r="G57" s="91" t="s">
        <v>366</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v>337.1</v>
      </c>
      <c r="P57" s="228">
        <v>375.3</v>
      </c>
      <c r="Q57" s="228">
        <v>386.4</v>
      </c>
      <c r="R57" s="359"/>
    </row>
    <row r="58" spans="1:19" outlineLevel="1">
      <c r="A58" s="233"/>
      <c r="B58" s="61"/>
      <c r="C58" s="116"/>
      <c r="D58" s="55"/>
      <c r="E58" s="91" t="s">
        <v>395</v>
      </c>
      <c r="G58" s="91" t="s">
        <v>366</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v>340</v>
      </c>
      <c r="P58" s="228">
        <v>376.4</v>
      </c>
      <c r="Q58" s="228">
        <v>387.3</v>
      </c>
      <c r="R58" s="359"/>
    </row>
    <row r="59" spans="1:19" outlineLevel="1">
      <c r="A59" s="233"/>
      <c r="B59" s="61"/>
      <c r="C59" s="116"/>
      <c r="D59" s="55"/>
      <c r="E59" s="91" t="s">
        <v>396</v>
      </c>
      <c r="G59" s="91" t="s">
        <v>366</v>
      </c>
      <c r="I59" s="6"/>
      <c r="J59" s="30"/>
      <c r="K59" s="228">
        <f xml:space="preserve"> 'Inp_active PR24'!G7</f>
        <v>281.7</v>
      </c>
      <c r="L59" s="228">
        <f xml:space="preserve"> 'Inp_active PR24'!H7</f>
        <v>289.5</v>
      </c>
      <c r="M59" s="228">
        <f xml:space="preserve"> 'Inp_active PR24'!I7</f>
        <v>294.2</v>
      </c>
      <c r="N59" s="228">
        <f xml:space="preserve"> 'Inp_active PR24'!J7</f>
        <v>305.5</v>
      </c>
      <c r="O59" s="228">
        <v>343.2</v>
      </c>
      <c r="P59" s="228">
        <v>374.2</v>
      </c>
      <c r="Q59" s="228">
        <v>387.4</v>
      </c>
      <c r="R59" s="359"/>
    </row>
    <row r="60" spans="1:19" outlineLevel="1">
      <c r="A60" s="233"/>
      <c r="B60" s="61"/>
      <c r="C60" s="116"/>
      <c r="D60" s="55"/>
      <c r="E60" s="91" t="s">
        <v>397</v>
      </c>
      <c r="G60" s="91" t="s">
        <v>366</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v>345.2</v>
      </c>
      <c r="P60" s="228">
        <v>376.6</v>
      </c>
      <c r="Q60" s="228">
        <v>389.1</v>
      </c>
      <c r="R60" s="359"/>
    </row>
    <row r="61" spans="1:19" outlineLevel="1">
      <c r="A61" s="233"/>
      <c r="B61" s="61"/>
      <c r="C61" s="116"/>
      <c r="D61" s="55"/>
      <c r="E61" s="91" t="s">
        <v>398</v>
      </c>
      <c r="G61" s="91" t="s">
        <v>366</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v>347.6</v>
      </c>
      <c r="P61" s="228">
        <v>378.4</v>
      </c>
      <c r="Q61" s="228">
        <v>389.6</v>
      </c>
      <c r="R61" s="359"/>
    </row>
    <row r="62" spans="1:19" outlineLevel="1">
      <c r="A62" s="233"/>
      <c r="B62" s="61"/>
      <c r="C62" s="116"/>
      <c r="D62" s="55"/>
      <c r="E62" s="91" t="s">
        <v>399</v>
      </c>
      <c r="G62" s="91" t="s">
        <v>366</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v>356.2</v>
      </c>
      <c r="P62" s="228">
        <v>377.8</v>
      </c>
      <c r="Q62" s="228">
        <v>391.3</v>
      </c>
      <c r="R62" s="359"/>
    </row>
    <row r="63" spans="1:19" outlineLevel="1">
      <c r="A63" s="233"/>
      <c r="B63" s="61"/>
      <c r="C63" s="116"/>
      <c r="D63" s="55"/>
      <c r="E63" s="91" t="s">
        <v>400</v>
      </c>
      <c r="G63" s="91" t="s">
        <v>366</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v>358.3</v>
      </c>
      <c r="P63" s="228">
        <v>377.3</v>
      </c>
      <c r="Q63" s="228">
        <v>391.5</v>
      </c>
      <c r="R63" s="359"/>
    </row>
    <row r="64" spans="1:19" outlineLevel="1">
      <c r="A64" s="233"/>
      <c r="B64" s="61"/>
      <c r="C64" s="116"/>
      <c r="D64" s="55"/>
      <c r="E64" s="91" t="s">
        <v>401</v>
      </c>
      <c r="G64" s="91" t="s">
        <v>366</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v>360.4</v>
      </c>
      <c r="P64" s="228">
        <v>379</v>
      </c>
      <c r="Q64" s="228">
        <v>393.7</v>
      </c>
      <c r="R64" s="359"/>
    </row>
    <row r="65" spans="1:18" outlineLevel="1">
      <c r="A65" s="233"/>
      <c r="B65" s="61"/>
      <c r="C65" s="116"/>
      <c r="D65" s="55"/>
      <c r="E65" s="91" t="s">
        <v>402</v>
      </c>
      <c r="G65" s="91" t="s">
        <v>366</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v>360.3</v>
      </c>
      <c r="P65" s="228">
        <v>378</v>
      </c>
      <c r="Q65" s="228">
        <v>392.3</v>
      </c>
      <c r="R65" s="359"/>
    </row>
    <row r="66" spans="1:18" outlineLevel="1">
      <c r="A66" s="233"/>
      <c r="B66" s="61"/>
      <c r="C66" s="116"/>
      <c r="D66" s="55"/>
      <c r="E66" s="91" t="s">
        <v>403</v>
      </c>
      <c r="G66" s="91" t="s">
        <v>366</v>
      </c>
      <c r="I66" s="6"/>
      <c r="J66" s="30"/>
      <c r="K66" s="228">
        <f xml:space="preserve"> 'Inp_active PR24'!G14</f>
        <v>285</v>
      </c>
      <c r="L66" s="228">
        <f xml:space="preserve"> 'Inp_active PR24'!H14</f>
        <v>292</v>
      </c>
      <c r="M66" s="228">
        <f xml:space="preserve"> 'Inp_active PR24'!I14</f>
        <v>296</v>
      </c>
      <c r="N66" s="228">
        <f xml:space="preserve"> 'Inp_active PR24'!J14</f>
        <v>320.2</v>
      </c>
      <c r="O66" s="228">
        <v>364.5</v>
      </c>
      <c r="P66" s="228">
        <v>381</v>
      </c>
      <c r="Q66" s="228">
        <v>394.7</v>
      </c>
      <c r="R66" s="359"/>
    </row>
    <row r="67" spans="1:18" outlineLevel="1">
      <c r="A67" s="233"/>
      <c r="B67" s="61"/>
      <c r="C67" s="116"/>
      <c r="D67" s="55"/>
      <c r="E67" s="91" t="s">
        <v>404</v>
      </c>
      <c r="G67" s="91" t="s">
        <v>366</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v>367.2</v>
      </c>
      <c r="P67" s="228">
        <v>383</v>
      </c>
      <c r="Q67" s="228">
        <v>395.9</v>
      </c>
      <c r="R67" s="359"/>
    </row>
    <row r="68" spans="1:18" outlineLevel="1">
      <c r="A68" s="233"/>
      <c r="B68" s="61"/>
      <c r="C68" s="116"/>
      <c r="D68" s="55"/>
      <c r="E68" s="91"/>
      <c r="F68" s="91"/>
      <c r="G68" s="91"/>
      <c r="I68" s="171"/>
    </row>
    <row r="69" spans="1:18" outlineLevel="1">
      <c r="A69" s="233"/>
      <c r="B69" s="61" t="s">
        <v>405</v>
      </c>
      <c r="C69" s="116"/>
      <c r="D69" s="55"/>
      <c r="I69" s="6"/>
    </row>
    <row r="70" spans="1:18" outlineLevel="1">
      <c r="A70" s="233"/>
      <c r="B70" s="61"/>
      <c r="C70" s="116"/>
      <c r="D70" s="55"/>
      <c r="E70" s="91" t="s">
        <v>406</v>
      </c>
      <c r="G70" s="91" t="s">
        <v>366</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v>119</v>
      </c>
      <c r="P70" s="228">
        <v>128.30000000000001</v>
      </c>
      <c r="Q70" s="228">
        <v>132.19999999999999</v>
      </c>
      <c r="R70" s="359"/>
    </row>
    <row r="71" spans="1:18" outlineLevel="1">
      <c r="A71" s="233"/>
      <c r="B71" s="61"/>
      <c r="C71" s="116"/>
      <c r="D71" s="55"/>
      <c r="E71" s="91" t="s">
        <v>407</v>
      </c>
      <c r="G71" s="91" t="s">
        <v>366</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v>119.7</v>
      </c>
      <c r="P71" s="228">
        <v>129.1</v>
      </c>
      <c r="Q71" s="228">
        <v>132.69999999999999</v>
      </c>
      <c r="R71" s="359"/>
    </row>
    <row r="72" spans="1:18" outlineLevel="1">
      <c r="A72" s="233"/>
      <c r="B72" s="61"/>
      <c r="C72" s="116"/>
      <c r="D72" s="55"/>
      <c r="E72" s="91" t="s">
        <v>408</v>
      </c>
      <c r="G72" s="91" t="s">
        <v>366</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v>120.5</v>
      </c>
      <c r="P72" s="228">
        <v>129.4</v>
      </c>
      <c r="Q72" s="228">
        <v>132.91968000000003</v>
      </c>
      <c r="R72" s="359"/>
    </row>
    <row r="73" spans="1:18" outlineLevel="1">
      <c r="A73" s="233"/>
      <c r="B73" s="61"/>
      <c r="C73" s="116"/>
      <c r="D73" s="55"/>
      <c r="E73" s="91" t="s">
        <v>409</v>
      </c>
      <c r="G73" s="91" t="s">
        <v>366</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v>121.2</v>
      </c>
      <c r="P73" s="228">
        <v>129</v>
      </c>
      <c r="Q73" s="228">
        <v>132.6765</v>
      </c>
      <c r="R73" s="359"/>
    </row>
    <row r="74" spans="1:18" outlineLevel="1">
      <c r="A74" s="233"/>
      <c r="B74" s="61"/>
      <c r="C74" s="116"/>
      <c r="D74" s="55"/>
      <c r="E74" s="91" t="s">
        <v>410</v>
      </c>
      <c r="G74" s="91" t="s">
        <v>366</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v>121.8</v>
      </c>
      <c r="P74" s="228">
        <v>129.4</v>
      </c>
      <c r="Q74" s="228">
        <v>133.16553999999999</v>
      </c>
      <c r="R74" s="359"/>
    </row>
    <row r="75" spans="1:18" outlineLevel="1">
      <c r="A75" s="233"/>
      <c r="B75" s="61"/>
      <c r="C75" s="116"/>
      <c r="D75" s="55"/>
      <c r="E75" s="91" t="s">
        <v>411</v>
      </c>
      <c r="G75" s="91" t="s">
        <v>366</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v>122.3</v>
      </c>
      <c r="P75" s="228">
        <v>130.1</v>
      </c>
      <c r="Q75" s="228">
        <v>133.53464</v>
      </c>
      <c r="R75" s="359"/>
    </row>
    <row r="76" spans="1:18" outlineLevel="1">
      <c r="A76" s="233"/>
      <c r="B76" s="61"/>
      <c r="C76" s="116"/>
      <c r="D76" s="55"/>
      <c r="E76" s="91" t="s">
        <v>412</v>
      </c>
      <c r="G76" s="91" t="s">
        <v>366</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v>124.3</v>
      </c>
      <c r="P76" s="228">
        <v>130.19999999999999</v>
      </c>
      <c r="Q76" s="228">
        <v>134.14506</v>
      </c>
      <c r="R76" s="359"/>
    </row>
    <row r="77" spans="1:18" outlineLevel="1">
      <c r="A77" s="233"/>
      <c r="B77" s="61"/>
      <c r="C77" s="116"/>
      <c r="D77" s="55"/>
      <c r="E77" s="91" t="s">
        <v>413</v>
      </c>
      <c r="G77" s="91" t="s">
        <v>366</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v>124.8</v>
      </c>
      <c r="P77" s="228">
        <v>130</v>
      </c>
      <c r="Q77" s="228">
        <v>134.36800000000002</v>
      </c>
      <c r="R77" s="359"/>
    </row>
    <row r="78" spans="1:18" outlineLevel="1">
      <c r="A78" s="233"/>
      <c r="B78" s="61"/>
      <c r="C78" s="116"/>
      <c r="D78" s="55"/>
      <c r="E78" s="91" t="s">
        <v>414</v>
      </c>
      <c r="G78" s="91" t="s">
        <v>366</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v>125.3</v>
      </c>
      <c r="P78" s="228">
        <v>130.5</v>
      </c>
      <c r="Q78" s="228">
        <v>134.61075000000002</v>
      </c>
      <c r="R78" s="359"/>
    </row>
    <row r="79" spans="1:18" outlineLevel="1">
      <c r="A79" s="233"/>
      <c r="B79" s="61"/>
      <c r="C79" s="116"/>
      <c r="D79" s="55"/>
      <c r="E79" s="91" t="s">
        <v>415</v>
      </c>
      <c r="G79" s="91" t="s">
        <v>366</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v>124.8</v>
      </c>
      <c r="P79" s="228">
        <v>130</v>
      </c>
      <c r="Q79" s="228">
        <v>134.017</v>
      </c>
      <c r="R79" s="359"/>
    </row>
    <row r="80" spans="1:18" outlineLevel="1">
      <c r="A80" s="233"/>
      <c r="B80" s="61"/>
      <c r="C80" s="116"/>
      <c r="D80" s="55"/>
      <c r="E80" s="91" t="s">
        <v>416</v>
      </c>
      <c r="G80" s="91" t="s">
        <v>366</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v>126</v>
      </c>
      <c r="P80" s="228">
        <v>130.80000000000001</v>
      </c>
      <c r="Q80" s="228">
        <v>134.61936</v>
      </c>
      <c r="R80" s="359"/>
    </row>
    <row r="81" spans="1:18" outlineLevel="1">
      <c r="A81" s="233"/>
      <c r="B81" s="61"/>
      <c r="C81" s="116"/>
      <c r="D81" s="55"/>
      <c r="E81" s="91" t="s">
        <v>417</v>
      </c>
      <c r="F81" s="91"/>
      <c r="G81" s="91" t="s">
        <v>366</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v>126.8</v>
      </c>
      <c r="P81" s="228">
        <v>131.6</v>
      </c>
      <c r="Q81" s="228">
        <v>135.06108</v>
      </c>
      <c r="R81" s="359"/>
    </row>
    <row r="82" spans="1:18" outlineLevel="1">
      <c r="A82" s="233"/>
      <c r="B82" s="61"/>
      <c r="C82" s="116"/>
      <c r="D82" s="55"/>
      <c r="E82" s="91"/>
      <c r="F82" s="91"/>
      <c r="G82" s="91"/>
      <c r="I82" s="171"/>
    </row>
    <row r="83" spans="1:18" s="30" customFormat="1" outlineLevel="1">
      <c r="A83" s="233"/>
      <c r="B83" s="61"/>
      <c r="C83" s="116"/>
      <c r="D83" s="55"/>
      <c r="E83" s="91" t="s">
        <v>418</v>
      </c>
      <c r="F83" s="91"/>
      <c r="G83" s="91" t="s">
        <v>366</v>
      </c>
      <c r="I83" s="171"/>
      <c r="K83" s="254"/>
      <c r="L83" s="254"/>
      <c r="M83" s="254">
        <v>4</v>
      </c>
      <c r="N83" s="254">
        <v>3</v>
      </c>
      <c r="O83" s="254">
        <v>2</v>
      </c>
      <c r="P83" s="254">
        <v>1</v>
      </c>
      <c r="Q83" s="254">
        <v>0</v>
      </c>
      <c r="R83" s="254"/>
    </row>
    <row r="84" spans="1:18">
      <c r="A84" s="233"/>
      <c r="B84" s="61"/>
      <c r="C84" s="116"/>
      <c r="D84" s="55"/>
      <c r="I84" s="6"/>
    </row>
    <row r="85" spans="1:18">
      <c r="A85" s="283" t="s">
        <v>419</v>
      </c>
      <c r="B85" s="284"/>
      <c r="C85" s="285"/>
      <c r="D85" s="285"/>
      <c r="E85" s="285"/>
      <c r="F85" s="285"/>
      <c r="G85" s="285"/>
      <c r="H85" s="285"/>
      <c r="I85" s="285"/>
      <c r="J85" s="285"/>
      <c r="K85" s="285"/>
      <c r="L85" s="285"/>
      <c r="M85" s="285"/>
      <c r="N85" s="285"/>
      <c r="O85" s="285"/>
      <c r="P85" s="285"/>
      <c r="Q85" s="285"/>
      <c r="R85" s="285"/>
    </row>
    <row r="86" spans="1:18" outlineLevel="1">
      <c r="A86" s="233"/>
      <c r="B86" s="61"/>
      <c r="C86" s="116"/>
      <c r="D86" s="55"/>
      <c r="I86" s="6"/>
      <c r="M86" s="207"/>
      <c r="N86" s="207"/>
      <c r="O86" s="207"/>
      <c r="P86" s="207"/>
      <c r="Q86" s="207"/>
      <c r="R86" s="207"/>
    </row>
    <row r="87" spans="1:18" outlineLevel="1">
      <c r="A87" s="233"/>
      <c r="B87" s="61"/>
      <c r="C87" s="116"/>
      <c r="D87" s="55"/>
      <c r="E87" s="7" t="s">
        <v>139</v>
      </c>
      <c r="F87" s="7" t="str">
        <f>INDEX(Validation!A4:A21, MATCH($F$88, Validation!B4:B21, 0))</f>
        <v>Yorkshire Water</v>
      </c>
      <c r="G87" s="7" t="s">
        <v>420</v>
      </c>
      <c r="I87" s="6"/>
      <c r="M87" s="207"/>
      <c r="N87" s="207"/>
      <c r="O87" s="207"/>
      <c r="P87" s="207"/>
      <c r="Q87" s="207"/>
      <c r="R87" s="207"/>
    </row>
    <row r="88" spans="1:18" outlineLevel="1">
      <c r="A88" s="233"/>
      <c r="B88" s="61"/>
      <c r="C88" s="116"/>
      <c r="D88" s="55"/>
      <c r="E88" s="7" t="s">
        <v>421</v>
      </c>
      <c r="F88" s="290" t="str">
        <f xml:space="preserve"> 'Inp_active PR24'!$A$4</f>
        <v>YKY</v>
      </c>
      <c r="G88" s="7" t="s">
        <v>420</v>
      </c>
      <c r="I88" s="6"/>
      <c r="M88" s="207"/>
      <c r="N88" s="207"/>
      <c r="O88" s="207"/>
      <c r="P88" s="207"/>
      <c r="Q88" s="207"/>
      <c r="R88" s="207"/>
    </row>
    <row r="89" spans="1:18" outlineLevel="1">
      <c r="A89" s="233"/>
      <c r="B89" s="61"/>
      <c r="C89" s="116"/>
      <c r="D89" s="55"/>
      <c r="I89" s="6"/>
      <c r="M89" s="207"/>
      <c r="N89" s="207"/>
      <c r="O89" s="207"/>
      <c r="P89" s="207"/>
      <c r="Q89" s="207"/>
      <c r="R89" s="207"/>
    </row>
    <row r="90" spans="1:18" outlineLevel="1">
      <c r="A90" s="233"/>
      <c r="B90" s="61" t="s">
        <v>422</v>
      </c>
      <c r="C90" s="281"/>
      <c r="D90" s="55"/>
      <c r="I90" s="6"/>
    </row>
    <row r="91" spans="1:18" outlineLevel="1">
      <c r="A91" s="233"/>
      <c r="B91" s="61"/>
      <c r="C91" s="281"/>
      <c r="D91" s="55"/>
      <c r="E91" s="7" t="s">
        <v>247</v>
      </c>
      <c r="F91" s="290">
        <f>SUMIFS(InitialBalance!$D:$D, InitialBalance!$A:$A, InpR!$F$88, InitialBalance!$C:$C, InpR!$E91)</f>
        <v>291.0737575560272</v>
      </c>
      <c r="G91" s="7" t="s">
        <v>297</v>
      </c>
      <c r="I91" s="6"/>
    </row>
    <row r="92" spans="1:18" outlineLevel="1">
      <c r="A92" s="233"/>
      <c r="B92" s="61"/>
      <c r="C92" s="281"/>
      <c r="D92" s="55"/>
      <c r="E92" s="7" t="s">
        <v>249</v>
      </c>
      <c r="F92" s="290">
        <f>SUMIFS(InitialBalance!$D:$D, InitialBalance!$A:$A, InpR!$F$88, InitialBalance!$C:$C, InpR!$E92)</f>
        <v>1146.0182885286627</v>
      </c>
      <c r="G92" s="7" t="s">
        <v>297</v>
      </c>
      <c r="I92" s="6"/>
    </row>
    <row r="93" spans="1:18" outlineLevel="1">
      <c r="A93" s="233"/>
      <c r="B93" s="61"/>
      <c r="C93" s="281"/>
      <c r="D93" s="55"/>
      <c r="E93" s="7" t="s">
        <v>251</v>
      </c>
      <c r="F93" s="290">
        <f>SUMIFS(InitialBalance!$D:$D, InitialBalance!$A:$A, InpR!$F$88, InitialBalance!$C:$C, InpR!$E93)</f>
        <v>1803.1876473489592</v>
      </c>
      <c r="G93" s="7" t="s">
        <v>297</v>
      </c>
      <c r="I93" s="6"/>
    </row>
    <row r="94" spans="1:18" outlineLevel="1">
      <c r="A94" s="233"/>
      <c r="B94" s="61"/>
      <c r="C94" s="281"/>
      <c r="D94" s="55"/>
      <c r="E94" s="7" t="s">
        <v>253</v>
      </c>
      <c r="F94" s="290">
        <f>SUMIFS(InitialBalance!$D:$D, InitialBalance!$A:$A, InpR!$F$88, InitialBalance!$C:$C, InpR!$E94)</f>
        <v>153.29897633677135</v>
      </c>
      <c r="G94" s="7" t="s">
        <v>297</v>
      </c>
      <c r="I94" s="6"/>
    </row>
    <row r="95" spans="1:18" outlineLevel="1">
      <c r="A95" s="233"/>
      <c r="B95" s="61"/>
      <c r="C95" s="281"/>
      <c r="D95" s="55"/>
      <c r="E95" s="7" t="s">
        <v>255</v>
      </c>
      <c r="F95" s="290">
        <f>SUMIFS(InitialBalance!$D:$D, InitialBalance!$A:$A, InpR!$F$88, InitialBalance!$C:$C, InpR!$E95)</f>
        <v>0</v>
      </c>
      <c r="G95" s="7" t="s">
        <v>297</v>
      </c>
      <c r="I95" s="6"/>
    </row>
    <row r="96" spans="1:18" outlineLevel="1">
      <c r="A96" s="233"/>
      <c r="B96" s="61"/>
      <c r="C96" s="116"/>
      <c r="D96" s="55"/>
      <c r="I96" s="6"/>
      <c r="M96" s="207"/>
      <c r="N96" s="207"/>
      <c r="O96" s="207"/>
      <c r="P96" s="207"/>
      <c r="Q96" s="207"/>
      <c r="R96" s="207"/>
    </row>
    <row r="97" spans="1:26" outlineLevel="1">
      <c r="A97" s="233"/>
      <c r="B97" s="61" t="s">
        <v>423</v>
      </c>
      <c r="C97" s="116"/>
      <c r="D97" s="55"/>
      <c r="I97" s="6"/>
    </row>
    <row r="98" spans="1:26" outlineLevel="1">
      <c r="A98" s="233"/>
      <c r="B98" s="61"/>
      <c r="C98" s="116"/>
      <c r="D98" s="55"/>
      <c r="E98" s="7" t="s">
        <v>257</v>
      </c>
      <c r="G98" s="7" t="s">
        <v>424</v>
      </c>
      <c r="I98" s="6"/>
      <c r="M98" s="240">
        <f>SUMIFS(RunOffRate!E:E,RunOffRate!$A:$A,InpR!$F$88,RunOffRate!$C:$C,InpR!$E98)</f>
        <v>2.4799999999999999E-2</v>
      </c>
      <c r="N98" s="240">
        <f>SUMIFS(RunOffRate!F:F,RunOffRate!$A:$A,InpR!$F$88,RunOffRate!$C:$C,InpR!$E98)</f>
        <v>2.4799999999999999E-2</v>
      </c>
      <c r="O98" s="240">
        <f>SUMIFS(RunOffRate!G:G,RunOffRate!$A:$A,InpR!$F$88,RunOffRate!$C:$C,InpR!$E98)</f>
        <v>2.4799999999999999E-2</v>
      </c>
      <c r="P98" s="240">
        <f>SUMIFS(RunOffRate!H:H,RunOffRate!$A:$A,InpR!$F$88,RunOffRate!$C:$C,InpR!$E98)</f>
        <v>2.4799999999999999E-2</v>
      </c>
      <c r="Q98" s="240">
        <f>SUMIFS(RunOffRate!I:I,RunOffRate!$A:$A,InpR!$F$88,RunOffRate!$C:$C,InpR!$E98)</f>
        <v>2.4799999999999999E-2</v>
      </c>
      <c r="R98" s="240"/>
    </row>
    <row r="99" spans="1:26" outlineLevel="1">
      <c r="A99" s="233"/>
      <c r="B99" s="61"/>
      <c r="C99" s="116"/>
      <c r="D99" s="55"/>
      <c r="E99" s="7" t="s">
        <v>259</v>
      </c>
      <c r="G99" s="7" t="s">
        <v>424</v>
      </c>
      <c r="I99" s="6"/>
      <c r="M99" s="240">
        <f>SUMIFS(RunOffRate!E:E,RunOffRate!$A:$A,InpR!$F$88,RunOffRate!$C:$C,InpR!$E99)</f>
        <v>3.4599999999999999E-2</v>
      </c>
      <c r="N99" s="240">
        <f>SUMIFS(RunOffRate!F:F,RunOffRate!$A:$A,InpR!$F$88,RunOffRate!$C:$C,InpR!$E99)</f>
        <v>3.4599999999999999E-2</v>
      </c>
      <c r="O99" s="240">
        <f>SUMIFS(RunOffRate!G:G,RunOffRate!$A:$A,InpR!$F$88,RunOffRate!$C:$C,InpR!$E99)</f>
        <v>3.4599999999999999E-2</v>
      </c>
      <c r="P99" s="240">
        <f>SUMIFS(RunOffRate!H:H,RunOffRate!$A:$A,InpR!$F$88,RunOffRate!$C:$C,InpR!$E99)</f>
        <v>3.4599999999999999E-2</v>
      </c>
      <c r="Q99" s="240">
        <f>SUMIFS(RunOffRate!I:I,RunOffRate!$A:$A,InpR!$F$88,RunOffRate!$C:$C,InpR!$E99)</f>
        <v>3.4599999999999999E-2</v>
      </c>
      <c r="R99" s="240"/>
    </row>
    <row r="100" spans="1:26" outlineLevel="1">
      <c r="A100" s="233"/>
      <c r="B100" s="61"/>
      <c r="C100" s="116"/>
      <c r="D100" s="55"/>
      <c r="E100" s="7" t="s">
        <v>261</v>
      </c>
      <c r="G100" s="7" t="s">
        <v>424</v>
      </c>
      <c r="I100" s="6"/>
      <c r="M100" s="240">
        <f>SUMIFS(RunOffRate!E:E,RunOffRate!$A:$A,InpR!$F$88,RunOffRate!$C:$C,InpR!$E100)</f>
        <v>3.6799999999999999E-2</v>
      </c>
      <c r="N100" s="240">
        <f>SUMIFS(RunOffRate!F:F,RunOffRate!$A:$A,InpR!$F$88,RunOffRate!$C:$C,InpR!$E100)</f>
        <v>3.6799999999999999E-2</v>
      </c>
      <c r="O100" s="240">
        <f>SUMIFS(RunOffRate!G:G,RunOffRate!$A:$A,InpR!$F$88,RunOffRate!$C:$C,InpR!$E100)</f>
        <v>3.6799999999999999E-2</v>
      </c>
      <c r="P100" s="240">
        <f>SUMIFS(RunOffRate!H:H,RunOffRate!$A:$A,InpR!$F$88,RunOffRate!$C:$C,InpR!$E100)</f>
        <v>3.6799999999999999E-2</v>
      </c>
      <c r="Q100" s="240">
        <f>SUMIFS(RunOffRate!I:I,RunOffRate!$A:$A,InpR!$F$88,RunOffRate!$C:$C,InpR!$E100)</f>
        <v>3.6799999999999999E-2</v>
      </c>
      <c r="R100" s="240"/>
    </row>
    <row r="101" spans="1:26" outlineLevel="1">
      <c r="A101" s="233"/>
      <c r="B101" s="61"/>
      <c r="C101" s="116"/>
      <c r="D101" s="55"/>
      <c r="E101" s="7" t="s">
        <v>263</v>
      </c>
      <c r="G101" s="7" t="s">
        <v>424</v>
      </c>
      <c r="I101" s="6"/>
      <c r="M101" s="240">
        <f>SUMIFS(RunOffRate!E:E,RunOffRate!$A:$A,InpR!$F$88,RunOffRate!$C:$C,InpR!$E101)</f>
        <v>9.3900000000000011E-2</v>
      </c>
      <c r="N101" s="240">
        <f>SUMIFS(RunOffRate!F:F,RunOffRate!$A:$A,InpR!$F$88,RunOffRate!$C:$C,InpR!$E101)</f>
        <v>9.3900000000000011E-2</v>
      </c>
      <c r="O101" s="240">
        <f>SUMIFS(RunOffRate!G:G,RunOffRate!$A:$A,InpR!$F$88,RunOffRate!$C:$C,InpR!$E101)</f>
        <v>9.3900000000000011E-2</v>
      </c>
      <c r="P101" s="240">
        <f>SUMIFS(RunOffRate!H:H,RunOffRate!$A:$A,InpR!$F$88,RunOffRate!$C:$C,InpR!$E101)</f>
        <v>9.3900000000000011E-2</v>
      </c>
      <c r="Q101" s="240">
        <f>SUMIFS(RunOffRate!I:I,RunOffRate!$A:$A,InpR!$F$88,RunOffRate!$C:$C,InpR!$E101)</f>
        <v>9.3900000000000011E-2</v>
      </c>
      <c r="R101" s="240"/>
    </row>
    <row r="102" spans="1:26" outlineLevel="1">
      <c r="A102" s="233"/>
      <c r="B102" s="61"/>
      <c r="C102" s="116"/>
      <c r="D102" s="55"/>
      <c r="E102" s="7" t="s">
        <v>265</v>
      </c>
      <c r="G102" s="7" t="s">
        <v>424</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c r="A103" s="233"/>
      <c r="B103" s="61"/>
      <c r="C103" s="116"/>
      <c r="D103" s="55"/>
      <c r="I103" s="6"/>
      <c r="M103" s="207"/>
      <c r="N103" s="207"/>
      <c r="O103" s="207"/>
      <c r="P103" s="207"/>
      <c r="Q103" s="207"/>
      <c r="R103" s="207"/>
    </row>
    <row r="104" spans="1:26" outlineLevel="1">
      <c r="A104" s="233"/>
      <c r="B104" s="61" t="s">
        <v>425</v>
      </c>
      <c r="C104" s="281"/>
      <c r="D104" s="55"/>
      <c r="I104" s="6"/>
      <c r="M104" s="207"/>
      <c r="N104" s="207"/>
      <c r="O104" s="207"/>
      <c r="P104" s="207"/>
      <c r="Q104" s="207"/>
      <c r="R104" s="207"/>
    </row>
    <row r="105" spans="1:26" outlineLevel="1">
      <c r="A105" s="233"/>
      <c r="B105" s="61"/>
      <c r="C105" s="281"/>
      <c r="D105" s="55"/>
      <c r="E105" s="7" t="s">
        <v>267</v>
      </c>
      <c r="G105" s="7" t="s">
        <v>424</v>
      </c>
      <c r="I105" s="6"/>
      <c r="M105" s="240">
        <f>SUMIFS(RealRPIBasedWACC!E:E,RealRPIBasedWACC!$A:$A,InpR!$F$88,RealRPIBasedWACC!$C:$C,InpR!$E105)</f>
        <v>2.2181345335277269E-2</v>
      </c>
      <c r="N105" s="240">
        <f>SUMIFS(RealRPIBasedWACC!F:F,RealRPIBasedWACC!$A:$A,InpR!$F$88,RealRPIBasedWACC!$C:$C,InpR!$E105)</f>
        <v>2.2181345335277269E-2</v>
      </c>
      <c r="O105" s="240">
        <f>SUMIFS(RealRPIBasedWACC!G:G,RealRPIBasedWACC!$A:$A,InpR!$F$88,RealRPIBasedWACC!$C:$C,InpR!$E105)</f>
        <v>2.2181345335277269E-2</v>
      </c>
      <c r="P105" s="240">
        <f>SUMIFS(RealRPIBasedWACC!H:H,RealRPIBasedWACC!$A:$A,InpR!$F$88,RealRPIBasedWACC!$C:$C,InpR!$E105)</f>
        <v>2.2181345335277269E-2</v>
      </c>
      <c r="Q105" s="240">
        <f>SUMIFS(RealRPIBasedWACC!I:I,RealRPIBasedWACC!$A:$A,InpR!$F$88,RealRPIBasedWACC!$C:$C,InpR!$E105)</f>
        <v>2.2181345335277269E-2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c r="A106" s="233"/>
      <c r="B106" s="61"/>
      <c r="C106" s="281"/>
      <c r="D106" s="55"/>
      <c r="E106" s="7" t="s">
        <v>269</v>
      </c>
      <c r="G106" s="7" t="s">
        <v>424</v>
      </c>
      <c r="I106" s="6"/>
      <c r="M106" s="240">
        <f>SUMIFS(RealRPIBasedWACC!E:E,RealRPIBasedWACC!$A:$A,InpR!$F$88,RealRPIBasedWACC!$C:$C,InpR!$E106)</f>
        <v>2.2181345335277269E-2</v>
      </c>
      <c r="N106" s="240">
        <f>SUMIFS(RealRPIBasedWACC!F:F,RealRPIBasedWACC!$A:$A,InpR!$F$88,RealRPIBasedWACC!$C:$C,InpR!$E106)</f>
        <v>2.2181345335277269E-2</v>
      </c>
      <c r="O106" s="240">
        <f>SUMIFS(RealRPIBasedWACC!G:G,RealRPIBasedWACC!$A:$A,InpR!$F$88,RealRPIBasedWACC!$C:$C,InpR!$E106)</f>
        <v>2.2181345335277269E-2</v>
      </c>
      <c r="P106" s="240">
        <f>SUMIFS(RealRPIBasedWACC!H:H,RealRPIBasedWACC!$A:$A,InpR!$F$88,RealRPIBasedWACC!$C:$C,InpR!$E106)</f>
        <v>2.2181345335277269E-2</v>
      </c>
      <c r="Q106" s="240">
        <f>SUMIFS(RealRPIBasedWACC!I:I,RealRPIBasedWACC!$A:$A,InpR!$F$88,RealRPIBasedWACC!$C:$C,InpR!$E106)</f>
        <v>2.2181345335277269E-2</v>
      </c>
      <c r="R106" s="240"/>
    </row>
    <row r="107" spans="1:26" outlineLevel="1">
      <c r="A107" s="233"/>
      <c r="B107" s="61"/>
      <c r="C107" s="281"/>
      <c r="D107" s="55"/>
      <c r="E107" s="7" t="s">
        <v>271</v>
      </c>
      <c r="G107" s="7" t="s">
        <v>424</v>
      </c>
      <c r="I107" s="6"/>
      <c r="M107" s="240">
        <f>SUMIFS(RealRPIBasedWACC!E:E,RealRPIBasedWACC!$A:$A,InpR!$F$88,RealRPIBasedWACC!$C:$C,InpR!$E107)</f>
        <v>2.2181345335277269E-2</v>
      </c>
      <c r="N107" s="240">
        <f>SUMIFS(RealRPIBasedWACC!F:F,RealRPIBasedWACC!$A:$A,InpR!$F$88,RealRPIBasedWACC!$C:$C,InpR!$E107)</f>
        <v>2.2181345335277269E-2</v>
      </c>
      <c r="O107" s="240">
        <f>SUMIFS(RealRPIBasedWACC!G:G,RealRPIBasedWACC!$A:$A,InpR!$F$88,RealRPIBasedWACC!$C:$C,InpR!$E107)</f>
        <v>2.2181345335277269E-2</v>
      </c>
      <c r="P107" s="240">
        <f>SUMIFS(RealRPIBasedWACC!H:H,RealRPIBasedWACC!$A:$A,InpR!$F$88,RealRPIBasedWACC!$C:$C,InpR!$E107)</f>
        <v>2.2181345335277269E-2</v>
      </c>
      <c r="Q107" s="240">
        <f>SUMIFS(RealRPIBasedWACC!I:I,RealRPIBasedWACC!$A:$A,InpR!$F$88,RealRPIBasedWACC!$C:$C,InpR!$E107)</f>
        <v>2.2181345335277269E-2</v>
      </c>
      <c r="R107" s="240"/>
    </row>
    <row r="108" spans="1:26" outlineLevel="1">
      <c r="A108" s="233"/>
      <c r="B108" s="61"/>
      <c r="C108" s="281"/>
      <c r="D108" s="55"/>
      <c r="E108" s="7" t="s">
        <v>273</v>
      </c>
      <c r="G108" s="7" t="s">
        <v>424</v>
      </c>
      <c r="I108" s="6"/>
      <c r="M108" s="240">
        <f>SUMIFS(RealRPIBasedWACC!E:E,RealRPIBasedWACC!$A:$A,InpR!$F$88,RealRPIBasedWACC!$C:$C,InpR!$E108)</f>
        <v>2.2181345335277269E-2</v>
      </c>
      <c r="N108" s="240">
        <f>SUMIFS(RealRPIBasedWACC!F:F,RealRPIBasedWACC!$A:$A,InpR!$F$88,RealRPIBasedWACC!$C:$C,InpR!$E108)</f>
        <v>2.2181345335277269E-2</v>
      </c>
      <c r="O108" s="240">
        <f>SUMIFS(RealRPIBasedWACC!G:G,RealRPIBasedWACC!$A:$A,InpR!$F$88,RealRPIBasedWACC!$C:$C,InpR!$E108)</f>
        <v>2.2181345335277269E-2</v>
      </c>
      <c r="P108" s="240">
        <f>SUMIFS(RealRPIBasedWACC!H:H,RealRPIBasedWACC!$A:$A,InpR!$F$88,RealRPIBasedWACC!$C:$C,InpR!$E108)</f>
        <v>2.2181345335277269E-2</v>
      </c>
      <c r="Q108" s="240">
        <f>SUMIFS(RealRPIBasedWACC!I:I,RealRPIBasedWACC!$A:$A,InpR!$F$88,RealRPIBasedWACC!$C:$C,InpR!$E108)</f>
        <v>2.2181345335277269E-2</v>
      </c>
      <c r="R108" s="240"/>
    </row>
    <row r="109" spans="1:26" outlineLevel="1">
      <c r="A109" s="233"/>
      <c r="B109" s="61"/>
      <c r="C109" s="281"/>
      <c r="D109" s="55"/>
      <c r="E109" s="7" t="s">
        <v>275</v>
      </c>
      <c r="G109" s="7" t="s">
        <v>424</v>
      </c>
      <c r="I109" s="6"/>
      <c r="M109" s="240">
        <f>SUMIFS(RealRPIBasedWACC!E:E,RealRPIBasedWACC!$A:$A,InpR!$F$88,RealRPIBasedWACC!$C:$C,InpR!$E109)</f>
        <v>2.2181345335277269E-2</v>
      </c>
      <c r="N109" s="240">
        <f>SUMIFS(RealRPIBasedWACC!F:F,RealRPIBasedWACC!$A:$A,InpR!$F$88,RealRPIBasedWACC!$C:$C,InpR!$E109)</f>
        <v>2.2181345335277269E-2</v>
      </c>
      <c r="O109" s="240">
        <f>SUMIFS(RealRPIBasedWACC!G:G,RealRPIBasedWACC!$A:$A,InpR!$F$88,RealRPIBasedWACC!$C:$C,InpR!$E109)</f>
        <v>2.2181345335277269E-2</v>
      </c>
      <c r="P109" s="240">
        <f>SUMIFS(RealRPIBasedWACC!H:H,RealRPIBasedWACC!$A:$A,InpR!$F$88,RealRPIBasedWACC!$C:$C,InpR!$E109)</f>
        <v>2.2181345335277269E-2</v>
      </c>
      <c r="Q109" s="240">
        <f>SUMIFS(RealRPIBasedWACC!I:I,RealRPIBasedWACC!$A:$A,InpR!$F$88,RealRPIBasedWACC!$C:$C,InpR!$E109)</f>
        <v>2.2181345335277269E-2</v>
      </c>
      <c r="R109" s="240"/>
    </row>
    <row r="110" spans="1:26" outlineLevel="1">
      <c r="A110" s="233"/>
      <c r="B110" s="61"/>
      <c r="C110" s="116"/>
      <c r="D110" s="55"/>
      <c r="I110" s="6"/>
      <c r="M110" s="207"/>
      <c r="N110" s="207"/>
      <c r="O110" s="207"/>
      <c r="P110" s="207"/>
      <c r="Q110" s="207"/>
      <c r="R110" s="207"/>
    </row>
    <row r="111" spans="1:26" outlineLevel="1">
      <c r="A111" s="233"/>
      <c r="B111" s="61" t="s">
        <v>426</v>
      </c>
      <c r="C111" s="116"/>
      <c r="D111" s="55"/>
      <c r="I111" s="6"/>
      <c r="M111" s="207"/>
      <c r="N111" s="207"/>
      <c r="O111" s="207"/>
      <c r="P111" s="207"/>
      <c r="Q111" s="207"/>
      <c r="R111" s="207"/>
    </row>
    <row r="112" spans="1:26" outlineLevel="1">
      <c r="A112" s="233"/>
      <c r="B112" s="61"/>
      <c r="C112" s="116"/>
      <c r="D112" s="55"/>
      <c r="E112" s="7" t="s">
        <v>277</v>
      </c>
      <c r="G112" s="7" t="s">
        <v>424</v>
      </c>
      <c r="I112" s="6"/>
      <c r="M112" s="240">
        <f>SUMIFS(RealCPIHBasedWACC!E:E,RealCPIHBasedWACC!$A:$A,InpR!$F$88,RealCPIHBasedWACC!$C:$C,InpR!$E112)</f>
        <v>3.1200592500000068E-2</v>
      </c>
      <c r="N112" s="240">
        <f>SUMIFS(RealCPIHBasedWACC!F:F,RealCPIHBasedWACC!$A:$A,InpR!$F$88,RealCPIHBasedWACC!$C:$C,InpR!$E112)</f>
        <v>3.1200592500000068E-2</v>
      </c>
      <c r="O112" s="240">
        <f>SUMIFS(RealCPIHBasedWACC!G:G,RealCPIHBasedWACC!$A:$A,InpR!$F$88,RealCPIHBasedWACC!$C:$C,InpR!$E112)</f>
        <v>3.1200592500000068E-2</v>
      </c>
      <c r="P112" s="240">
        <f>SUMIFS(RealCPIHBasedWACC!H:H,RealCPIHBasedWACC!$A:$A,InpR!$F$88,RealCPIHBasedWACC!$C:$C,InpR!$E112)</f>
        <v>3.1200592500000068E-2</v>
      </c>
      <c r="Q112" s="240">
        <f>SUMIFS(RealCPIHBasedWACC!I:I,RealCPIHBasedWACC!$A:$A,InpR!$F$88,RealCPIHBasedWACC!$C:$C,InpR!$E112)</f>
        <v>3.1200592500000068E-2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c r="A113" s="233"/>
      <c r="B113" s="61"/>
      <c r="C113" s="116"/>
      <c r="D113" s="55"/>
      <c r="E113" s="7" t="s">
        <v>279</v>
      </c>
      <c r="G113" s="7" t="s">
        <v>424</v>
      </c>
      <c r="I113" s="6"/>
      <c r="M113" s="240">
        <f>SUMIFS(RealCPIHBasedWACC!E:E,RealCPIHBasedWACC!$A:$A,InpR!$F$88,RealCPIHBasedWACC!$C:$C,InpR!$E113)</f>
        <v>3.1200592500000068E-2</v>
      </c>
      <c r="N113" s="240">
        <f>SUMIFS(RealCPIHBasedWACC!F:F,RealCPIHBasedWACC!$A:$A,InpR!$F$88,RealCPIHBasedWACC!$C:$C,InpR!$E113)</f>
        <v>3.1200592500000068E-2</v>
      </c>
      <c r="O113" s="240">
        <f>SUMIFS(RealCPIHBasedWACC!G:G,RealCPIHBasedWACC!$A:$A,InpR!$F$88,RealCPIHBasedWACC!$C:$C,InpR!$E113)</f>
        <v>3.1200592500000068E-2</v>
      </c>
      <c r="P113" s="240">
        <f>SUMIFS(RealCPIHBasedWACC!H:H,RealCPIHBasedWACC!$A:$A,InpR!$F$88,RealCPIHBasedWACC!$C:$C,InpR!$E113)</f>
        <v>3.1200592500000068E-2</v>
      </c>
      <c r="Q113" s="240">
        <f>SUMIFS(RealCPIHBasedWACC!I:I,RealCPIHBasedWACC!$A:$A,InpR!$F$88,RealCPIHBasedWACC!$C:$C,InpR!$E113)</f>
        <v>3.1200592500000068E-2</v>
      </c>
      <c r="R113" s="240"/>
    </row>
    <row r="114" spans="1:18" outlineLevel="1">
      <c r="A114" s="233"/>
      <c r="B114" s="61"/>
      <c r="C114" s="116"/>
      <c r="D114" s="55"/>
      <c r="E114" s="7" t="s">
        <v>281</v>
      </c>
      <c r="G114" s="7" t="s">
        <v>424</v>
      </c>
      <c r="I114" s="6"/>
      <c r="M114" s="240">
        <f>SUMIFS(RealCPIHBasedWACC!E:E,RealCPIHBasedWACC!$A:$A,InpR!$F$88,RealCPIHBasedWACC!$C:$C,InpR!$E114)</f>
        <v>3.1200592500000068E-2</v>
      </c>
      <c r="N114" s="240">
        <f>SUMIFS(RealCPIHBasedWACC!F:F,RealCPIHBasedWACC!$A:$A,InpR!$F$88,RealCPIHBasedWACC!$C:$C,InpR!$E114)</f>
        <v>3.1200592500000068E-2</v>
      </c>
      <c r="O114" s="240">
        <f>SUMIFS(RealCPIHBasedWACC!G:G,RealCPIHBasedWACC!$A:$A,InpR!$F$88,RealCPIHBasedWACC!$C:$C,InpR!$E114)</f>
        <v>3.1200592500000068E-2</v>
      </c>
      <c r="P114" s="240">
        <f>SUMIFS(RealCPIHBasedWACC!H:H,RealCPIHBasedWACC!$A:$A,InpR!$F$88,RealCPIHBasedWACC!$C:$C,InpR!$E114)</f>
        <v>3.1200592500000068E-2</v>
      </c>
      <c r="Q114" s="240">
        <f>SUMIFS(RealCPIHBasedWACC!I:I,RealCPIHBasedWACC!$A:$A,InpR!$F$88,RealCPIHBasedWACC!$C:$C,InpR!$E114)</f>
        <v>3.1200592500000068E-2</v>
      </c>
      <c r="R114" s="240"/>
    </row>
    <row r="115" spans="1:18" outlineLevel="1">
      <c r="A115" s="233"/>
      <c r="B115" s="61"/>
      <c r="C115" s="116"/>
      <c r="D115" s="55"/>
      <c r="E115" s="7" t="s">
        <v>283</v>
      </c>
      <c r="G115" s="7" t="s">
        <v>424</v>
      </c>
      <c r="I115" s="6"/>
      <c r="M115" s="240">
        <f>SUMIFS(RealCPIHBasedWACC!E:E,RealCPIHBasedWACC!$A:$A,InpR!$F$88,RealCPIHBasedWACC!$C:$C,InpR!$E115)</f>
        <v>3.1200592500000068E-2</v>
      </c>
      <c r="N115" s="240">
        <f>SUMIFS(RealCPIHBasedWACC!F:F,RealCPIHBasedWACC!$A:$A,InpR!$F$88,RealCPIHBasedWACC!$C:$C,InpR!$E115)</f>
        <v>3.1200592500000068E-2</v>
      </c>
      <c r="O115" s="240">
        <f>SUMIFS(RealCPIHBasedWACC!G:G,RealCPIHBasedWACC!$A:$A,InpR!$F$88,RealCPIHBasedWACC!$C:$C,InpR!$E115)</f>
        <v>3.1200592500000068E-2</v>
      </c>
      <c r="P115" s="240">
        <f>SUMIFS(RealCPIHBasedWACC!H:H,RealCPIHBasedWACC!$A:$A,InpR!$F$88,RealCPIHBasedWACC!$C:$C,InpR!$E115)</f>
        <v>3.1200592500000068E-2</v>
      </c>
      <c r="Q115" s="240">
        <f>SUMIFS(RealCPIHBasedWACC!I:I,RealCPIHBasedWACC!$A:$A,InpR!$F$88,RealCPIHBasedWACC!$C:$C,InpR!$E115)</f>
        <v>3.1200592500000068E-2</v>
      </c>
      <c r="R115" s="240"/>
    </row>
    <row r="116" spans="1:18" outlineLevel="1">
      <c r="A116" s="233"/>
      <c r="B116" s="61"/>
      <c r="C116" s="116"/>
      <c r="D116" s="55"/>
      <c r="E116" s="7" t="s">
        <v>285</v>
      </c>
      <c r="G116" s="7" t="s">
        <v>424</v>
      </c>
      <c r="I116" s="6"/>
      <c r="M116" s="240">
        <f>SUMIFS(RealCPIHBasedWACC!E:E,RealCPIHBasedWACC!$A:$A,InpR!$F$88,RealCPIHBasedWACC!$C:$C,InpR!$E116)</f>
        <v>3.1200592500000068E-2</v>
      </c>
      <c r="N116" s="240">
        <f>SUMIFS(RealCPIHBasedWACC!F:F,RealCPIHBasedWACC!$A:$A,InpR!$F$88,RealCPIHBasedWACC!$C:$C,InpR!$E116)</f>
        <v>3.1200592500000068E-2</v>
      </c>
      <c r="O116" s="240">
        <f>SUMIFS(RealCPIHBasedWACC!G:G,RealCPIHBasedWACC!$A:$A,InpR!$F$88,RealCPIHBasedWACC!$C:$C,InpR!$E116)</f>
        <v>3.1200592500000068E-2</v>
      </c>
      <c r="P116" s="240">
        <f>SUMIFS(RealCPIHBasedWACC!H:H,RealCPIHBasedWACC!$A:$A,InpR!$F$88,RealCPIHBasedWACC!$C:$C,InpR!$E116)</f>
        <v>3.1200592500000068E-2</v>
      </c>
      <c r="Q116" s="240">
        <f>SUMIFS(RealCPIHBasedWACC!I:I,RealCPIHBasedWACC!$A:$A,InpR!$F$88,RealCPIHBasedWACC!$C:$C,InpR!$E116)</f>
        <v>3.1200592500000068E-2</v>
      </c>
      <c r="R116" s="240"/>
    </row>
    <row r="117" spans="1:18" outlineLevel="1">
      <c r="A117" s="233"/>
      <c r="B117" s="61"/>
      <c r="C117" s="116"/>
      <c r="D117" s="55"/>
      <c r="I117" s="6"/>
      <c r="M117" s="207"/>
      <c r="N117" s="207"/>
      <c r="O117" s="207"/>
      <c r="P117" s="207"/>
      <c r="Q117" s="207"/>
      <c r="R117" s="207"/>
    </row>
    <row r="118" spans="1:18" outlineLevel="1">
      <c r="A118" s="233"/>
      <c r="B118" s="61" t="s">
        <v>427</v>
      </c>
      <c r="C118" s="281"/>
      <c r="D118" s="55"/>
      <c r="I118" s="6"/>
    </row>
    <row r="119" spans="1:18" outlineLevel="1">
      <c r="A119" s="233"/>
      <c r="B119" s="61"/>
      <c r="C119" s="281"/>
      <c r="D119" s="55"/>
      <c r="E119" s="7" t="s">
        <v>319</v>
      </c>
      <c r="F119" s="290">
        <f>SUMIFS(BYR!$G:$G, BYR!$A:$A, InpR!$F$88, BYR!$C:$C, InpR!$E119)</f>
        <v>1.3869803263838101</v>
      </c>
      <c r="G119" s="7" t="s">
        <v>297</v>
      </c>
      <c r="I119" s="6"/>
      <c r="J119" s="7" t="s">
        <v>428</v>
      </c>
    </row>
    <row r="120" spans="1:18" outlineLevel="1">
      <c r="A120" s="233"/>
      <c r="B120" s="61"/>
      <c r="C120" s="281"/>
      <c r="D120" s="55"/>
      <c r="E120" s="7" t="s">
        <v>321</v>
      </c>
      <c r="F120" s="290">
        <f>SUMIFS(BYR!$G:$G, BYR!$A:$A, InpR!$F$88, BYR!$C:$C, InpR!$E120)</f>
        <v>5.4758853470441498</v>
      </c>
      <c r="G120" s="7" t="s">
        <v>297</v>
      </c>
      <c r="I120" s="6"/>
    </row>
    <row r="121" spans="1:18" outlineLevel="1">
      <c r="A121" s="233"/>
      <c r="B121" s="61"/>
      <c r="C121" s="281"/>
      <c r="D121" s="55"/>
      <c r="E121" s="7" t="s">
        <v>323</v>
      </c>
      <c r="F121" s="290">
        <f>SUMIFS(BYR!$G:$G, BYR!$A:$A, InpR!$F$88, BYR!$C:$C, InpR!$E121)</f>
        <v>8.6164263789390603</v>
      </c>
      <c r="G121" s="7" t="s">
        <v>297</v>
      </c>
      <c r="I121" s="6"/>
    </row>
    <row r="122" spans="1:18" outlineLevel="1">
      <c r="A122" s="233"/>
      <c r="B122" s="61"/>
      <c r="C122" s="281"/>
      <c r="D122" s="55"/>
      <c r="E122" s="7" t="s">
        <v>325</v>
      </c>
      <c r="F122" s="290">
        <f>SUMIFS(BYR!$G:$G, BYR!$A:$A, InpR!$F$88, BYR!$C:$C, InpR!$E122)</f>
        <v>0.71563283573783598</v>
      </c>
      <c r="G122" s="7" t="s">
        <v>297</v>
      </c>
      <c r="I122" s="6"/>
    </row>
    <row r="123" spans="1:18" outlineLevel="1">
      <c r="A123" s="233"/>
      <c r="B123" s="61"/>
      <c r="C123" s="281"/>
      <c r="D123" s="55"/>
      <c r="E123" s="7" t="s">
        <v>327</v>
      </c>
      <c r="F123" s="290">
        <f>SUMIFS(BYR!$G:$G, BYR!$A:$A, InpR!$F$88, BYR!$C:$C, InpR!$E123)</f>
        <v>0</v>
      </c>
      <c r="G123" s="7" t="s">
        <v>297</v>
      </c>
      <c r="I123" s="6"/>
    </row>
    <row r="124" spans="1:18">
      <c r="A124" s="233"/>
      <c r="B124" s="61"/>
      <c r="C124" s="116"/>
      <c r="D124" s="55"/>
    </row>
    <row r="125" spans="1:18">
      <c r="A125" s="283" t="s">
        <v>429</v>
      </c>
      <c r="B125" s="284"/>
      <c r="C125" s="285"/>
      <c r="D125" s="285"/>
      <c r="E125" s="285"/>
      <c r="F125" s="285"/>
      <c r="G125" s="285"/>
      <c r="H125" s="285"/>
      <c r="I125" s="285"/>
      <c r="J125" s="285"/>
      <c r="K125" s="285"/>
      <c r="L125" s="285"/>
      <c r="M125" s="285"/>
      <c r="N125" s="285"/>
      <c r="O125" s="285"/>
      <c r="P125" s="285"/>
      <c r="Q125" s="285"/>
      <c r="R125" s="285"/>
    </row>
    <row r="126" spans="1:18" outlineLevel="1">
      <c r="A126" s="233"/>
      <c r="B126" s="61"/>
      <c r="C126" s="116"/>
      <c r="D126" s="55"/>
    </row>
    <row r="127" spans="1:18" outlineLevel="1">
      <c r="A127" s="233"/>
      <c r="B127" s="61" t="s">
        <v>430</v>
      </c>
      <c r="C127" s="116"/>
      <c r="D127" s="55"/>
    </row>
    <row r="128" spans="1:18" outlineLevel="1">
      <c r="A128" s="233"/>
      <c r="B128" s="61"/>
      <c r="C128" s="116"/>
      <c r="D128" s="55"/>
      <c r="E128" s="7" t="s">
        <v>431</v>
      </c>
      <c r="F128" s="100">
        <v>1E-3</v>
      </c>
      <c r="G128" s="7" t="s">
        <v>432</v>
      </c>
    </row>
    <row r="129" spans="1:27" outlineLevel="1">
      <c r="A129" s="233"/>
      <c r="B129" s="61"/>
      <c r="C129" s="116"/>
      <c r="D129" s="55"/>
      <c r="E129" s="7" t="s">
        <v>433</v>
      </c>
      <c r="F129" s="100">
        <v>1E-3</v>
      </c>
      <c r="G129" s="7" t="s">
        <v>432</v>
      </c>
    </row>
    <row r="130" spans="1:27" outlineLevel="1">
      <c r="A130" s="233"/>
      <c r="B130" s="61"/>
      <c r="C130" s="116"/>
      <c r="D130" s="55"/>
    </row>
    <row r="131" spans="1:27">
      <c r="A131" s="233"/>
      <c r="B131" s="61"/>
      <c r="C131" s="116"/>
      <c r="D131" s="55"/>
    </row>
    <row r="132" spans="1:27" s="161" customFormat="1">
      <c r="A132" s="294"/>
      <c r="B132" s="158"/>
      <c r="C132" s="159"/>
      <c r="D132" s="160"/>
    </row>
    <row r="133" spans="1:27" ht="12.6" customHeight="1">
      <c r="B133" s="61"/>
      <c r="C133" s="116"/>
      <c r="D133" s="55"/>
    </row>
    <row r="134" spans="1:27" hidden="1">
      <c r="A134" s="50"/>
      <c r="B134" s="188"/>
      <c r="C134" s="189"/>
      <c r="D134" s="190"/>
    </row>
    <row r="135" spans="1:27" hidden="1">
      <c r="B135" s="61"/>
      <c r="C135" s="116"/>
      <c r="D135" s="55"/>
    </row>
    <row r="136" spans="1:27" hidden="1">
      <c r="A136" s="50"/>
      <c r="B136" s="188"/>
      <c r="C136" s="189"/>
      <c r="D136" s="190"/>
    </row>
    <row r="137" spans="1:27" hidden="1">
      <c r="B137" s="61"/>
      <c r="C137" s="116"/>
      <c r="D137" s="55"/>
      <c r="M137" s="206"/>
      <c r="N137" s="206"/>
      <c r="O137" s="206"/>
      <c r="P137" s="206"/>
      <c r="Q137" s="206"/>
    </row>
    <row r="138" spans="1:27" s="172" customFormat="1" hidden="1">
      <c r="A138" s="173"/>
      <c r="B138" s="174"/>
      <c r="C138" s="175"/>
      <c r="D138" s="176"/>
      <c r="T138" s="177"/>
      <c r="U138" s="177"/>
      <c r="V138" s="177"/>
      <c r="W138" s="177"/>
      <c r="X138" s="177"/>
      <c r="Y138" s="177"/>
      <c r="Z138" s="177"/>
      <c r="AA138" s="177"/>
    </row>
    <row r="139" spans="1:27" hidden="1">
      <c r="B139" s="61"/>
      <c r="C139" s="116"/>
      <c r="D139" s="55"/>
    </row>
    <row r="140" spans="1:27" hidden="1">
      <c r="B140" s="61"/>
      <c r="C140" s="116"/>
      <c r="D140" s="55"/>
    </row>
    <row r="141" spans="1:27" hidden="1">
      <c r="B141" s="61"/>
      <c r="C141" s="116"/>
      <c r="D141" s="55"/>
    </row>
    <row r="142" spans="1:27" hidden="1">
      <c r="B142" s="61"/>
      <c r="C142" s="116"/>
      <c r="D142" s="55"/>
    </row>
    <row r="143" spans="1:27" hidden="1">
      <c r="B143" s="61"/>
      <c r="C143" s="116"/>
      <c r="D143" s="55"/>
    </row>
    <row r="144" spans="1:27" hidden="1">
      <c r="B144" s="61"/>
      <c r="C144" s="116"/>
      <c r="D144" s="55"/>
    </row>
    <row r="145" spans="2:4" hidden="1">
      <c r="B145" s="61"/>
      <c r="C145" s="116"/>
      <c r="D145" s="55"/>
    </row>
    <row r="146" spans="2:4" hidden="1">
      <c r="B146" s="61"/>
      <c r="C146" s="116"/>
      <c r="D146" s="55"/>
    </row>
    <row r="147" spans="2:4" hidden="1">
      <c r="B147" s="61"/>
      <c r="C147" s="116"/>
      <c r="D147" s="55"/>
    </row>
    <row r="148" spans="2:4" hidden="1">
      <c r="B148" s="61"/>
      <c r="C148" s="116"/>
      <c r="D148" s="55"/>
    </row>
    <row r="149" spans="2:4" hidden="1">
      <c r="B149" s="61"/>
      <c r="C149" s="116"/>
      <c r="D149" s="55"/>
    </row>
    <row r="150" spans="2:4" hidden="1">
      <c r="B150" s="61"/>
      <c r="C150" s="116"/>
      <c r="D150" s="55"/>
    </row>
    <row r="151" spans="2:4" hidden="1">
      <c r="B151" s="61"/>
      <c r="C151" s="116"/>
      <c r="D151" s="55"/>
    </row>
    <row r="152" spans="2:4" hidden="1">
      <c r="B152" s="61"/>
      <c r="C152" s="116"/>
      <c r="D152" s="55"/>
    </row>
    <row r="153" spans="2:4" hidden="1">
      <c r="B153" s="61"/>
      <c r="C153" s="116"/>
      <c r="D153" s="55"/>
    </row>
    <row r="154" spans="2:4" hidden="1">
      <c r="B154" s="61"/>
      <c r="C154" s="116"/>
      <c r="D154" s="55"/>
    </row>
    <row r="155" spans="2:4" hidden="1">
      <c r="B155" s="61"/>
      <c r="C155" s="116"/>
      <c r="D155" s="55"/>
    </row>
    <row r="156" spans="2:4" hidden="1">
      <c r="B156" s="61"/>
      <c r="C156" s="116"/>
      <c r="D156" s="55"/>
    </row>
    <row r="157" spans="2:4" hidden="1">
      <c r="B157" s="61"/>
      <c r="C157" s="116"/>
      <c r="D157" s="55"/>
    </row>
    <row r="158" spans="2:4" hidden="1">
      <c r="B158" s="61"/>
      <c r="C158" s="116"/>
      <c r="D158" s="55"/>
    </row>
    <row r="159" spans="2:4" hidden="1">
      <c r="B159" s="61"/>
      <c r="C159" s="116"/>
      <c r="D159" s="55"/>
    </row>
    <row r="160" spans="2:4" hidden="1">
      <c r="B160" s="61"/>
      <c r="C160" s="116"/>
      <c r="D160" s="55"/>
    </row>
    <row r="161" spans="2:4" hidden="1">
      <c r="B161" s="61"/>
      <c r="C161" s="116"/>
      <c r="D161" s="55"/>
    </row>
    <row r="162" spans="2:4" hidden="1">
      <c r="B162" s="61"/>
      <c r="C162" s="116"/>
      <c r="D162" s="55"/>
    </row>
    <row r="163" spans="2:4" hidden="1">
      <c r="B163" s="61"/>
      <c r="C163" s="116"/>
      <c r="D163" s="55"/>
    </row>
    <row r="164" spans="2:4" hidden="1">
      <c r="B164" s="61"/>
      <c r="C164" s="116"/>
      <c r="D164" s="55"/>
    </row>
    <row r="165" spans="2:4" hidden="1">
      <c r="B165" s="61"/>
      <c r="C165" s="116"/>
      <c r="D165" s="55"/>
    </row>
    <row r="166" spans="2:4" hidden="1">
      <c r="B166" s="61"/>
      <c r="C166" s="116"/>
      <c r="D166" s="55"/>
    </row>
    <row r="167" spans="2:4" hidden="1">
      <c r="B167" s="61"/>
      <c r="C167" s="116"/>
      <c r="D167" s="55"/>
    </row>
    <row r="168" spans="2:4" hidden="1">
      <c r="B168" s="61"/>
      <c r="C168" s="116"/>
      <c r="D168" s="55"/>
    </row>
    <row r="169" spans="2:4" hidden="1">
      <c r="B169" s="61"/>
      <c r="C169" s="116"/>
      <c r="D169" s="55"/>
    </row>
    <row r="170" spans="2:4" hidden="1">
      <c r="B170" s="61"/>
      <c r="C170" s="116"/>
      <c r="D170" s="55"/>
    </row>
    <row r="171" spans="2:4" hidden="1">
      <c r="B171" s="61"/>
      <c r="C171" s="116"/>
      <c r="D171" s="55"/>
    </row>
    <row r="172" spans="2:4" hidden="1">
      <c r="B172" s="61"/>
      <c r="C172" s="116"/>
      <c r="D172" s="55"/>
    </row>
    <row r="173" spans="2:4" hidden="1">
      <c r="B173" s="61"/>
      <c r="C173" s="116"/>
      <c r="D173" s="55"/>
    </row>
    <row r="174" spans="2:4" hidden="1">
      <c r="B174" s="61"/>
      <c r="C174" s="116"/>
      <c r="D174" s="55"/>
    </row>
    <row r="175" spans="2:4" hidden="1">
      <c r="B175" s="61"/>
      <c r="C175" s="116"/>
      <c r="D175" s="55"/>
    </row>
    <row r="176" spans="2:4" hidden="1">
      <c r="B176" s="61"/>
      <c r="C176" s="116"/>
      <c r="D176" s="55"/>
    </row>
    <row r="177" spans="2:4" hidden="1">
      <c r="B177" s="61"/>
      <c r="C177" s="116"/>
      <c r="D177" s="55"/>
    </row>
    <row r="178" spans="2:4" hidden="1">
      <c r="B178" s="61"/>
      <c r="C178" s="116"/>
      <c r="D178" s="55"/>
    </row>
    <row r="179" spans="2:4" hidden="1">
      <c r="B179" s="61"/>
      <c r="C179" s="116"/>
      <c r="D179" s="55"/>
    </row>
    <row r="180" spans="2:4" hidden="1">
      <c r="B180" s="61"/>
      <c r="C180" s="116"/>
      <c r="D180" s="55"/>
    </row>
    <row r="181" spans="2:4" hidden="1">
      <c r="B181" s="61"/>
      <c r="C181" s="116"/>
      <c r="D181" s="55"/>
    </row>
    <row r="182" spans="2:4" hidden="1">
      <c r="B182" s="61"/>
      <c r="C182" s="116"/>
      <c r="D182" s="55"/>
    </row>
    <row r="183" spans="2:4" hidden="1">
      <c r="B183" s="61"/>
      <c r="C183" s="116"/>
      <c r="D183" s="55"/>
    </row>
    <row r="184" spans="2:4" hidden="1">
      <c r="B184" s="61"/>
      <c r="C184" s="116"/>
      <c r="D184" s="55"/>
    </row>
    <row r="185" spans="2:4" hidden="1">
      <c r="B185" s="61"/>
      <c r="C185" s="116"/>
      <c r="D185" s="55"/>
    </row>
    <row r="186" spans="2:4" hidden="1">
      <c r="B186" s="61"/>
      <c r="C186" s="116"/>
      <c r="D186" s="55"/>
    </row>
    <row r="187" spans="2:4" hidden="1">
      <c r="B187" s="61"/>
      <c r="C187" s="116"/>
      <c r="D187" s="55"/>
    </row>
    <row r="188" spans="2:4" hidden="1">
      <c r="B188" s="61"/>
      <c r="C188" s="116"/>
      <c r="D188" s="55"/>
    </row>
    <row r="189" spans="2:4" hidden="1">
      <c r="B189" s="61"/>
      <c r="C189" s="116"/>
      <c r="D189" s="55"/>
    </row>
    <row r="190" spans="2:4" hidden="1">
      <c r="B190" s="61"/>
      <c r="C190" s="116"/>
      <c r="D190" s="55"/>
    </row>
    <row r="191" spans="2:4" hidden="1">
      <c r="B191" s="61"/>
      <c r="C191" s="116"/>
      <c r="D191" s="55"/>
    </row>
    <row r="192" spans="2:4" hidden="1">
      <c r="B192" s="61"/>
      <c r="C192" s="116"/>
      <c r="D192" s="55"/>
    </row>
    <row r="193" spans="2:4" hidden="1">
      <c r="B193" s="61"/>
      <c r="C193" s="116"/>
      <c r="D193" s="55"/>
    </row>
    <row r="194" spans="2:4" hidden="1">
      <c r="B194" s="61"/>
      <c r="C194" s="116"/>
      <c r="D194" s="55"/>
    </row>
    <row r="195" spans="2:4" hidden="1">
      <c r="B195" s="61"/>
      <c r="C195" s="116"/>
      <c r="D195" s="55"/>
    </row>
    <row r="196" spans="2:4" hidden="1">
      <c r="B196" s="61"/>
      <c r="C196" s="116"/>
      <c r="D196" s="55"/>
    </row>
    <row r="197" spans="2:4" hidden="1">
      <c r="B197" s="61"/>
      <c r="C197" s="116"/>
      <c r="D197" s="55"/>
    </row>
    <row r="198" spans="2:4" hidden="1">
      <c r="B198" s="61"/>
      <c r="C198" s="116"/>
      <c r="D198" s="55"/>
    </row>
    <row r="199" spans="2:4" hidden="1">
      <c r="B199" s="61"/>
      <c r="C199" s="116"/>
      <c r="D199" s="55"/>
    </row>
    <row r="200" spans="2:4" hidden="1">
      <c r="B200" s="61"/>
      <c r="C200" s="116"/>
      <c r="D200" s="55"/>
    </row>
    <row r="201" spans="2:4" hidden="1">
      <c r="B201" s="61"/>
      <c r="C201" s="116"/>
      <c r="D201" s="55"/>
    </row>
    <row r="202" spans="2:4" hidden="1">
      <c r="B202" s="61"/>
      <c r="C202" s="116"/>
      <c r="D202" s="55"/>
    </row>
    <row r="203" spans="2:4" hidden="1">
      <c r="B203" s="61"/>
      <c r="C203" s="116"/>
      <c r="D203" s="55"/>
    </row>
    <row r="204" spans="2:4" hidden="1">
      <c r="B204" s="61"/>
      <c r="C204" s="116"/>
      <c r="D204" s="55"/>
    </row>
    <row r="205" spans="2:4" hidden="1">
      <c r="B205" s="61"/>
      <c r="C205" s="116"/>
      <c r="D205" s="55"/>
    </row>
    <row r="206" spans="2:4" hidden="1">
      <c r="B206" s="61"/>
      <c r="C206" s="116"/>
      <c r="D206" s="55"/>
    </row>
    <row r="207" spans="2:4" hidden="1">
      <c r="B207" s="61"/>
      <c r="C207" s="116"/>
      <c r="D207" s="55"/>
    </row>
    <row r="208" spans="2:4" hidden="1">
      <c r="B208" s="61"/>
      <c r="C208" s="116"/>
      <c r="D208" s="55"/>
    </row>
    <row r="209" spans="2:5" hidden="1">
      <c r="B209" s="61"/>
      <c r="C209" s="116"/>
      <c r="D209" s="55"/>
    </row>
    <row r="210" spans="2:5" hidden="1">
      <c r="B210" s="61"/>
      <c r="C210" s="116"/>
      <c r="D210" s="55"/>
    </row>
    <row r="211" spans="2:5" hidden="1">
      <c r="B211" s="61"/>
      <c r="C211" s="116"/>
      <c r="D211" s="55"/>
    </row>
    <row r="212" spans="2:5" hidden="1">
      <c r="B212" s="61"/>
      <c r="C212" s="116"/>
      <c r="D212" s="55"/>
    </row>
    <row r="213" spans="2:5" hidden="1">
      <c r="B213" s="61"/>
      <c r="C213" s="116"/>
      <c r="D213" s="55"/>
    </row>
    <row r="214" spans="2:5" hidden="1">
      <c r="B214" s="61"/>
      <c r="C214" s="116"/>
      <c r="D214" s="55"/>
    </row>
    <row r="215" spans="2:5" hidden="1">
      <c r="B215" s="61"/>
      <c r="C215" s="116"/>
      <c r="D215" s="55"/>
    </row>
    <row r="216" spans="2:5" hidden="1">
      <c r="B216" s="61"/>
      <c r="C216" s="116"/>
      <c r="D216" s="55"/>
    </row>
    <row r="217" spans="2:5" hidden="1">
      <c r="B217" s="61"/>
      <c r="C217" s="116"/>
      <c r="D217" s="55"/>
    </row>
    <row r="218" spans="2:5" hidden="1">
      <c r="B218" s="61"/>
      <c r="C218" s="116"/>
      <c r="D218" s="55"/>
    </row>
    <row r="219" spans="2:5" hidden="1">
      <c r="B219" s="61"/>
      <c r="C219" s="116"/>
      <c r="D219" s="55"/>
    </row>
    <row r="220" spans="2:5" hidden="1">
      <c r="B220" s="61"/>
      <c r="C220" s="116"/>
      <c r="D220" s="55"/>
    </row>
    <row r="221" spans="2:5" hidden="1">
      <c r="B221" s="61"/>
      <c r="C221" s="116"/>
      <c r="D221" s="55"/>
    </row>
    <row r="222" spans="2:5" hidden="1">
      <c r="B222" s="61"/>
      <c r="C222" s="116"/>
      <c r="D222" s="55"/>
    </row>
    <row r="223" spans="2:5" hidden="1">
      <c r="B223" s="61"/>
      <c r="C223" s="116"/>
      <c r="D223" s="55"/>
    </row>
    <row r="224" spans="2:5" hidden="1">
      <c r="B224" s="61"/>
      <c r="C224" s="116"/>
      <c r="D224" s="55"/>
      <c r="E224" s="102"/>
    </row>
    <row r="225" spans="2:4" hidden="1">
      <c r="B225" s="61"/>
      <c r="C225" s="116"/>
      <c r="D225" s="55"/>
    </row>
    <row r="226" spans="2:4" hidden="1">
      <c r="B226" s="61"/>
      <c r="C226" s="116"/>
      <c r="D226" s="55"/>
    </row>
    <row r="227" spans="2:4" hidden="1">
      <c r="B227" s="61"/>
      <c r="C227" s="116"/>
      <c r="D227" s="55"/>
    </row>
    <row r="228" spans="2:4" hidden="1">
      <c r="B228" s="61"/>
      <c r="C228" s="116"/>
      <c r="D228" s="55"/>
    </row>
    <row r="229" spans="2:4" hidden="1">
      <c r="B229" s="61"/>
      <c r="C229" s="116"/>
      <c r="D229" s="55"/>
    </row>
    <row r="230" spans="2:4" hidden="1">
      <c r="B230" s="61"/>
      <c r="C230" s="116"/>
      <c r="D230" s="55"/>
    </row>
    <row r="231" spans="2:4" hidden="1">
      <c r="B231" s="61"/>
      <c r="C231" s="116"/>
      <c r="D231" s="55"/>
    </row>
    <row r="232" spans="2:4" hidden="1">
      <c r="B232" s="61"/>
      <c r="C232" s="116"/>
      <c r="D232" s="55"/>
    </row>
    <row r="233" spans="2:4" hidden="1">
      <c r="B233" s="61"/>
      <c r="C233" s="116"/>
      <c r="D233" s="55"/>
    </row>
    <row r="234" spans="2:4" hidden="1">
      <c r="B234" s="61"/>
      <c r="C234" s="116"/>
      <c r="D234" s="55"/>
    </row>
    <row r="235" spans="2:4" hidden="1">
      <c r="B235" s="61"/>
      <c r="C235" s="116"/>
      <c r="D235" s="55"/>
    </row>
    <row r="236" spans="2:4" hidden="1">
      <c r="B236" s="61"/>
      <c r="C236" s="116"/>
      <c r="D236" s="55"/>
    </row>
    <row r="237" spans="2:4" hidden="1">
      <c r="B237" s="61"/>
      <c r="C237" s="116"/>
      <c r="D237" s="55"/>
    </row>
    <row r="238" spans="2:4" hidden="1">
      <c r="B238" s="61"/>
      <c r="C238" s="116"/>
      <c r="D238" s="55"/>
    </row>
    <row r="239" spans="2:4" hidden="1">
      <c r="B239" s="61"/>
      <c r="C239" s="116"/>
      <c r="D239" s="55"/>
    </row>
    <row r="240" spans="2:4" hidden="1">
      <c r="B240" s="61"/>
      <c r="C240" s="116"/>
      <c r="D240" s="55"/>
    </row>
    <row r="241" spans="2:4" hidden="1">
      <c r="B241" s="61"/>
      <c r="C241" s="116"/>
      <c r="D241" s="55"/>
    </row>
    <row r="242" spans="2:4" hidden="1">
      <c r="B242" s="61"/>
      <c r="C242" s="116"/>
      <c r="D242" s="55"/>
    </row>
    <row r="243" spans="2:4" hidden="1">
      <c r="B243" s="61"/>
      <c r="C243" s="116"/>
      <c r="D243" s="55"/>
    </row>
    <row r="244" spans="2:4" hidden="1">
      <c r="B244" s="61"/>
      <c r="C244" s="116"/>
      <c r="D244" s="55"/>
    </row>
    <row r="245" spans="2:4" hidden="1">
      <c r="B245" s="61"/>
      <c r="C245" s="116"/>
      <c r="D245" s="55"/>
    </row>
    <row r="246" spans="2:4" hidden="1">
      <c r="B246" s="61"/>
      <c r="C246" s="116"/>
      <c r="D246" s="55"/>
    </row>
    <row r="247" spans="2:4" hidden="1">
      <c r="B247" s="61"/>
      <c r="C247" s="116"/>
      <c r="D247" s="55"/>
    </row>
    <row r="248" spans="2:4" hidden="1">
      <c r="B248" s="61"/>
      <c r="C248" s="116"/>
      <c r="D248" s="55"/>
    </row>
    <row r="249" spans="2:4" hidden="1">
      <c r="B249" s="61"/>
      <c r="C249" s="116"/>
      <c r="D249" s="55"/>
    </row>
    <row r="250" spans="2:4" hidden="1">
      <c r="B250" s="61"/>
      <c r="C250" s="116"/>
      <c r="D250" s="55"/>
    </row>
    <row r="251" spans="2:4" hidden="1">
      <c r="B251" s="61"/>
      <c r="C251" s="116"/>
      <c r="D251" s="55"/>
    </row>
    <row r="252" spans="2:4" hidden="1">
      <c r="B252" s="61"/>
      <c r="C252" s="116"/>
      <c r="D252" s="55"/>
    </row>
    <row r="253" spans="2:4" hidden="1">
      <c r="B253" s="61"/>
      <c r="C253" s="116"/>
      <c r="D253" s="55"/>
    </row>
    <row r="254" spans="2:4" hidden="1">
      <c r="B254" s="61"/>
      <c r="C254" s="116"/>
      <c r="D254" s="55"/>
    </row>
    <row r="255" spans="2:4" hidden="1">
      <c r="B255" s="61"/>
      <c r="C255" s="116"/>
      <c r="D255" s="55"/>
    </row>
    <row r="256" spans="2:4" hidden="1">
      <c r="B256" s="61"/>
      <c r="C256" s="116"/>
      <c r="D256" s="55"/>
    </row>
    <row r="257" spans="2:4" hidden="1">
      <c r="B257" s="61"/>
      <c r="C257" s="116"/>
      <c r="D257" s="55"/>
    </row>
    <row r="258" spans="2:4" hidden="1">
      <c r="B258" s="61"/>
      <c r="C258" s="116"/>
      <c r="D258" s="55"/>
    </row>
    <row r="259" spans="2:4" hidden="1">
      <c r="B259" s="61"/>
      <c r="C259" s="116"/>
      <c r="D259" s="55"/>
    </row>
    <row r="260" spans="2:4" hidden="1">
      <c r="B260" s="61"/>
      <c r="C260" s="116"/>
      <c r="D260" s="55"/>
    </row>
    <row r="261" spans="2:4" hidden="1">
      <c r="B261" s="61"/>
      <c r="C261" s="116"/>
      <c r="D261" s="55"/>
    </row>
    <row r="262" spans="2:4" hidden="1">
      <c r="B262" s="61"/>
      <c r="C262" s="116"/>
      <c r="D262" s="55"/>
    </row>
    <row r="263" spans="2:4" hidden="1">
      <c r="B263" s="61"/>
      <c r="C263" s="116"/>
      <c r="D263" s="55"/>
    </row>
    <row r="264" spans="2:4" hidden="1">
      <c r="B264" s="61"/>
      <c r="C264" s="116"/>
      <c r="D264" s="55"/>
    </row>
    <row r="265" spans="2:4" hidden="1">
      <c r="B265" s="61"/>
      <c r="C265" s="116"/>
      <c r="D265" s="55"/>
    </row>
    <row r="266" spans="2:4" hidden="1">
      <c r="B266" s="61"/>
      <c r="C266" s="116"/>
      <c r="D266" s="55"/>
    </row>
    <row r="267" spans="2:4" hidden="1">
      <c r="B267" s="61"/>
      <c r="C267" s="116"/>
      <c r="D267" s="55"/>
    </row>
    <row r="268" spans="2:4" hidden="1">
      <c r="B268" s="61"/>
      <c r="C268" s="116"/>
      <c r="D268" s="55"/>
    </row>
    <row r="269" spans="2:4" hidden="1">
      <c r="B269" s="61"/>
      <c r="C269" s="116"/>
      <c r="D269" s="55"/>
    </row>
    <row r="270" spans="2:4" hidden="1">
      <c r="B270" s="61"/>
      <c r="C270" s="116"/>
      <c r="D270" s="55"/>
    </row>
    <row r="271" spans="2:4" hidden="1">
      <c r="B271" s="61"/>
      <c r="C271" s="116"/>
      <c r="D271" s="55"/>
    </row>
    <row r="272" spans="2:4" hidden="1">
      <c r="B272" s="61"/>
      <c r="C272" s="116"/>
      <c r="D272" s="55"/>
    </row>
    <row r="273" spans="2:4" hidden="1">
      <c r="B273" s="61"/>
      <c r="C273" s="116"/>
      <c r="D273" s="55"/>
    </row>
    <row r="274" spans="2:4" hidden="1">
      <c r="B274" s="61"/>
      <c r="C274" s="116"/>
      <c r="D274" s="55"/>
    </row>
    <row r="275" spans="2:4" hidden="1">
      <c r="B275" s="61"/>
      <c r="C275" s="116"/>
      <c r="D275" s="55"/>
    </row>
    <row r="276" spans="2:4" hidden="1">
      <c r="B276" s="61"/>
      <c r="C276" s="116"/>
      <c r="D276" s="55"/>
    </row>
    <row r="277" spans="2:4" hidden="1">
      <c r="B277" s="61"/>
      <c r="C277" s="116"/>
      <c r="D277" s="55"/>
    </row>
    <row r="278" spans="2:4" hidden="1">
      <c r="B278" s="61"/>
      <c r="C278" s="116"/>
      <c r="D278" s="55"/>
    </row>
    <row r="279" spans="2:4" hidden="1">
      <c r="B279" s="61"/>
      <c r="C279" s="116"/>
      <c r="D279" s="55"/>
    </row>
    <row r="280" spans="2:4" hidden="1">
      <c r="B280" s="61"/>
      <c r="C280" s="116"/>
      <c r="D280" s="55"/>
    </row>
    <row r="281" spans="2:4" hidden="1">
      <c r="B281" s="61"/>
      <c r="C281" s="116"/>
      <c r="D281" s="55"/>
    </row>
    <row r="282" spans="2:4" hidden="1">
      <c r="B282" s="61"/>
      <c r="C282" s="116"/>
      <c r="D282" s="55"/>
    </row>
    <row r="283" spans="2:4" hidden="1">
      <c r="B283" s="61"/>
      <c r="C283" s="116"/>
      <c r="D283" s="55"/>
    </row>
    <row r="284" spans="2:4" hidden="1">
      <c r="B284" s="61"/>
      <c r="C284" s="116"/>
      <c r="D284" s="55"/>
    </row>
    <row r="285" spans="2:4" hidden="1">
      <c r="B285" s="61"/>
      <c r="C285" s="116"/>
      <c r="D285" s="55"/>
    </row>
    <row r="286" spans="2:4" hidden="1">
      <c r="B286" s="61"/>
      <c r="C286" s="116"/>
      <c r="D286" s="55"/>
    </row>
    <row r="287" spans="2:4" hidden="1">
      <c r="B287" s="61"/>
      <c r="C287" s="116"/>
      <c r="D287" s="55"/>
    </row>
    <row r="288" spans="2:4" hidden="1">
      <c r="B288" s="61"/>
      <c r="C288" s="116"/>
      <c r="D288" s="55"/>
    </row>
    <row r="289" spans="2:4" hidden="1">
      <c r="B289" s="61"/>
      <c r="C289" s="116"/>
      <c r="D289" s="55"/>
    </row>
    <row r="290" spans="2:4" hidden="1">
      <c r="B290" s="61"/>
      <c r="C290" s="116"/>
      <c r="D290" s="55"/>
    </row>
    <row r="291" spans="2:4" hidden="1">
      <c r="B291" s="61"/>
      <c r="C291" s="116"/>
      <c r="D291" s="55"/>
    </row>
    <row r="292" spans="2:4" hidden="1">
      <c r="B292" s="61"/>
      <c r="C292" s="116"/>
      <c r="D292" s="55"/>
    </row>
    <row r="293" spans="2:4" hidden="1">
      <c r="B293" s="61"/>
      <c r="C293" s="116"/>
      <c r="D293" s="55"/>
    </row>
    <row r="294" spans="2:4" hidden="1">
      <c r="B294" s="61"/>
      <c r="C294" s="116"/>
      <c r="D294" s="55"/>
    </row>
    <row r="295" spans="2:4" hidden="1">
      <c r="B295" s="61"/>
      <c r="C295" s="116"/>
      <c r="D295" s="55"/>
    </row>
    <row r="296" spans="2:4" hidden="1">
      <c r="B296" s="61"/>
      <c r="C296" s="116"/>
      <c r="D296" s="55"/>
    </row>
    <row r="297" spans="2:4" hidden="1">
      <c r="B297" s="61"/>
      <c r="C297" s="116"/>
      <c r="D297" s="55"/>
    </row>
    <row r="298" spans="2:4" hidden="1">
      <c r="B298" s="61"/>
      <c r="C298" s="116"/>
      <c r="D298" s="55"/>
    </row>
    <row r="299" spans="2:4" hidden="1">
      <c r="B299" s="61"/>
      <c r="C299" s="116"/>
      <c r="D299" s="55"/>
    </row>
    <row r="300" spans="2:4" hidden="1">
      <c r="B300" s="61"/>
      <c r="C300" s="116"/>
      <c r="D300" s="55"/>
    </row>
    <row r="301" spans="2:4" hidden="1">
      <c r="B301" s="61"/>
      <c r="C301" s="116"/>
      <c r="D301" s="55"/>
    </row>
    <row r="302" spans="2:4" hidden="1">
      <c r="B302" s="61"/>
      <c r="C302" s="116"/>
      <c r="D302" s="55"/>
    </row>
    <row r="303" spans="2:4" hidden="1">
      <c r="B303" s="61"/>
      <c r="C303" s="116"/>
      <c r="D303" s="55"/>
    </row>
    <row r="304" spans="2:4" hidden="1">
      <c r="B304" s="61"/>
      <c r="C304" s="116"/>
      <c r="D304" s="55"/>
    </row>
    <row r="305" spans="2:4" hidden="1">
      <c r="B305" s="61"/>
      <c r="C305" s="116"/>
      <c r="D305" s="55"/>
    </row>
    <row r="306" spans="2:4" hidden="1">
      <c r="B306" s="61"/>
      <c r="C306" s="116"/>
      <c r="D306" s="55"/>
    </row>
    <row r="307" spans="2:4" hidden="1">
      <c r="B307" s="61"/>
      <c r="C307" s="116"/>
      <c r="D307" s="55"/>
    </row>
    <row r="308" spans="2:4" hidden="1">
      <c r="B308" s="61"/>
      <c r="C308" s="116"/>
      <c r="D308" s="55"/>
    </row>
    <row r="309" spans="2:4" hidden="1">
      <c r="B309" s="61"/>
      <c r="C309" s="116"/>
      <c r="D309" s="55"/>
    </row>
    <row r="310" spans="2:4" hidden="1">
      <c r="B310" s="61"/>
      <c r="C310" s="116"/>
      <c r="D310" s="55"/>
    </row>
    <row r="311" spans="2:4" hidden="1">
      <c r="B311" s="61"/>
      <c r="C311" s="116"/>
      <c r="D311" s="55"/>
    </row>
    <row r="312" spans="2:4" hidden="1">
      <c r="B312" s="61"/>
      <c r="C312" s="116"/>
      <c r="D312" s="55"/>
    </row>
    <row r="313" spans="2:4" hidden="1">
      <c r="B313" s="61"/>
      <c r="C313" s="116"/>
      <c r="D313" s="55"/>
    </row>
    <row r="314" spans="2:4" hidden="1">
      <c r="B314" s="61"/>
      <c r="C314" s="116"/>
      <c r="D314" s="55"/>
    </row>
    <row r="315" spans="2:4" hidden="1">
      <c r="B315" s="61"/>
      <c r="C315" s="116"/>
      <c r="D315" s="55"/>
    </row>
    <row r="316" spans="2:4" hidden="1">
      <c r="B316" s="61"/>
      <c r="C316" s="116"/>
      <c r="D316" s="55"/>
    </row>
    <row r="317" spans="2:4" hidden="1">
      <c r="B317" s="61"/>
      <c r="C317" s="116"/>
      <c r="D317" s="55"/>
    </row>
    <row r="318" spans="2:4" hidden="1">
      <c r="B318" s="61"/>
      <c r="C318" s="116"/>
      <c r="D318" s="55"/>
    </row>
    <row r="319" spans="2:4" hidden="1">
      <c r="B319" s="61"/>
      <c r="C319" s="116"/>
      <c r="D319" s="55"/>
    </row>
    <row r="331"/>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0D55-0C0C-4A17-810C-5A75C15B627B}">
  <sheetPr codeName="Sheet6">
    <outlinePr summaryBelow="0" summaryRight="0"/>
    <pageSetUpPr fitToPage="1"/>
  </sheetPr>
  <dimension ref="A1:DB89"/>
  <sheetViews>
    <sheetView zoomScale="80" zoomScaleNormal="80" workbookViewId="0">
      <pane xSplit="9" ySplit="6" topLeftCell="J7" activePane="bottomRight" state="frozen"/>
      <selection pane="bottomRight"/>
      <selection pane="bottomLeft"/>
      <selection pane="topRight"/>
    </sheetView>
  </sheetViews>
  <sheetFormatPr defaultColWidth="0" defaultRowHeight="12.95"/>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8" width="11.5703125" style="7"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4.95">
      <c r="A1" s="118" t="e">
        <f ca="1" xml:space="preserve"> RIGHT(CELL("filename", $A$1), LEN(CELL("filename", $A$1)) - SEARCH("]", CELL("filename", $A$1)))</f>
        <v>#VALUE!</v>
      </c>
      <c r="C1" s="132"/>
      <c r="E1" s="131"/>
    </row>
    <row r="2" spans="1:78" s="28" customFormat="1">
      <c r="A2" s="62"/>
      <c r="B2" s="58"/>
      <c r="C2" s="107"/>
      <c r="D2" s="52"/>
      <c r="E2" s="45"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c r="A5" s="50"/>
      <c r="B5" s="64"/>
      <c r="C5" s="124"/>
      <c r="D5" s="55"/>
      <c r="E5" s="90"/>
      <c r="F5" s="90"/>
      <c r="G5" s="226"/>
      <c r="H5" s="21"/>
    </row>
    <row r="6" spans="1:78" s="24" customFormat="1">
      <c r="A6" s="63"/>
      <c r="B6" s="60"/>
      <c r="C6" s="109"/>
      <c r="D6" s="54"/>
      <c r="E6" s="45"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c r="A8" s="49" t="s">
        <v>434</v>
      </c>
      <c r="D8" s="57"/>
      <c r="E8" s="92"/>
    </row>
    <row r="9" spans="1:78">
      <c r="A9" s="49"/>
      <c r="D9" s="57"/>
      <c r="E9" s="92"/>
    </row>
    <row r="10" spans="1:78" s="65" customFormat="1">
      <c r="A10" s="48"/>
      <c r="B10" s="59" t="s">
        <v>435</v>
      </c>
      <c r="C10" s="108"/>
      <c r="D10" s="53"/>
      <c r="E10" s="93"/>
      <c r="G10" s="37"/>
    </row>
    <row r="11" spans="1:78" s="42" customFormat="1">
      <c r="A11" s="66"/>
      <c r="B11" s="67"/>
      <c r="C11" s="125"/>
      <c r="D11" s="68"/>
      <c r="E11" s="91" t="s">
        <v>436</v>
      </c>
      <c r="G11" s="42" t="s">
        <v>437</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c r="A12" s="49"/>
      <c r="D12" s="57"/>
      <c r="E12" s="92" t="s">
        <v>438</v>
      </c>
      <c r="F12" s="7">
        <f xml:space="preserve"> MAX(J11:BZ11)</f>
        <v>9</v>
      </c>
      <c r="G12" s="7" t="s">
        <v>439</v>
      </c>
    </row>
    <row r="13" spans="1:78">
      <c r="A13" s="49"/>
      <c r="D13" s="57"/>
      <c r="E13" s="92"/>
    </row>
    <row r="14" spans="1:78" s="41" customFormat="1">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c r="A15" s="49"/>
      <c r="B15" s="64"/>
      <c r="C15" s="124"/>
      <c r="E15" s="91" t="s">
        <v>440</v>
      </c>
      <c r="G15" s="7" t="s">
        <v>441</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c r="A16" s="49"/>
      <c r="B16" s="64"/>
      <c r="C16" s="124"/>
    </row>
    <row r="17" spans="1:78" s="36" customFormat="1">
      <c r="A17" s="72"/>
      <c r="B17" s="73"/>
      <c r="C17" s="126"/>
      <c r="D17" s="74"/>
      <c r="E17" s="94" t="str">
        <f xml:space="preserve"> InpR!E$11</f>
        <v>First date of time ruler</v>
      </c>
      <c r="F17" s="36">
        <f xml:space="preserve"> InpR!F$11</f>
        <v>42826</v>
      </c>
      <c r="G17" s="36" t="str">
        <f xml:space="preserve"> InpR!G$11</f>
        <v>date</v>
      </c>
      <c r="I17" s="32"/>
    </row>
    <row r="18" spans="1:78" s="25" customFormat="1">
      <c r="A18" s="72"/>
      <c r="B18" s="73"/>
      <c r="C18" s="126"/>
      <c r="D18" s="74"/>
      <c r="E18" s="91" t="s">
        <v>442</v>
      </c>
      <c r="F18" s="25">
        <f xml:space="preserve"> DATE(YEAR(F17), MONTH(F17), 1)</f>
        <v>42826</v>
      </c>
      <c r="G18" s="25" t="s">
        <v>443</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c r="A19" s="72"/>
      <c r="B19" s="73"/>
      <c r="C19" s="126"/>
      <c r="D19" s="74"/>
      <c r="E19" s="94"/>
      <c r="I19" s="32"/>
    </row>
    <row r="20" spans="1:78" s="25" customFormat="1">
      <c r="A20" s="72"/>
      <c r="B20" s="73"/>
      <c r="C20" s="126"/>
      <c r="D20" s="74"/>
      <c r="E20" s="91" t="str">
        <f xml:space="preserve"> E$18</f>
        <v>First model period BEG</v>
      </c>
      <c r="F20" s="25">
        <f xml:space="preserve"> F$18</f>
        <v>42826</v>
      </c>
      <c r="G20" s="25" t="str">
        <f xml:space="preserve"> G$18</f>
        <v>month</v>
      </c>
      <c r="I20" s="18"/>
    </row>
    <row r="21" spans="1:78">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c r="A22" s="75"/>
      <c r="B22" s="76"/>
      <c r="C22" s="127"/>
      <c r="D22" s="77"/>
      <c r="E22" s="91" t="s">
        <v>444</v>
      </c>
      <c r="G22" s="17" t="s">
        <v>351</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c r="A23" s="75"/>
      <c r="B23" s="78"/>
      <c r="C23" s="128"/>
      <c r="D23" s="79"/>
      <c r="E23" s="95" t="s">
        <v>445</v>
      </c>
      <c r="F23" s="34"/>
      <c r="G23" s="39" t="s">
        <v>351</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c r="A24" s="75"/>
      <c r="B24" s="78"/>
      <c r="C24" s="128"/>
      <c r="D24" s="79"/>
      <c r="E24" s="92"/>
    </row>
    <row r="25" spans="1:78" s="31" customFormat="1">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c r="A26" s="75"/>
      <c r="B26" s="78"/>
      <c r="C26" s="128"/>
      <c r="D26" s="79" t="s">
        <v>446</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c r="A27" s="80"/>
      <c r="B27" s="81"/>
      <c r="C27" s="129"/>
      <c r="D27" s="82"/>
      <c r="E27" s="92" t="s">
        <v>447</v>
      </c>
      <c r="G27" s="38" t="s">
        <v>448</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c r="A28" s="47"/>
      <c r="B28" s="59"/>
      <c r="C28" s="108"/>
      <c r="D28" s="53"/>
      <c r="E28" s="93"/>
      <c r="G28" s="37"/>
    </row>
    <row r="29" spans="1:78" s="65" customFormat="1">
      <c r="A29" s="47"/>
      <c r="B29" s="59"/>
      <c r="C29" s="108"/>
      <c r="D29" s="53"/>
      <c r="E29" s="93"/>
      <c r="G29" s="37"/>
    </row>
    <row r="30" spans="1:78" s="31" customFormat="1">
      <c r="A30" s="75" t="s">
        <v>449</v>
      </c>
      <c r="B30" s="78"/>
      <c r="C30" s="128"/>
      <c r="D30" s="79"/>
      <c r="E30" s="92"/>
    </row>
    <row r="31" spans="1:78" s="31" customFormat="1">
      <c r="A31" s="75"/>
      <c r="B31" s="78"/>
      <c r="C31" s="128"/>
      <c r="D31" s="79"/>
      <c r="E31" s="92"/>
    </row>
    <row r="32" spans="1:78" s="32" customFormat="1">
      <c r="A32" s="72"/>
      <c r="B32" s="83"/>
      <c r="C32" s="130"/>
      <c r="D32" s="84"/>
      <c r="E32" s="96" t="str">
        <f xml:space="preserve"> InpR!E$13</f>
        <v>Last Pre Forecast Date</v>
      </c>
      <c r="F32" s="32">
        <f xml:space="preserve"> InpR!F$13</f>
        <v>43921</v>
      </c>
      <c r="G32" s="32" t="str">
        <f xml:space="preserve"> InpR!G$13</f>
        <v>date</v>
      </c>
    </row>
    <row r="33" spans="1:18" s="85" customFormat="1">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c r="A34" s="49"/>
      <c r="B34" s="64"/>
      <c r="C34" s="124"/>
      <c r="E34" s="91" t="s">
        <v>450</v>
      </c>
      <c r="G34" s="7" t="s">
        <v>441</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c r="A35" s="49"/>
      <c r="B35" s="64"/>
      <c r="C35" s="124"/>
      <c r="E35" s="91" t="s">
        <v>451</v>
      </c>
      <c r="G35" s="7" t="s">
        <v>441</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c r="A36" s="49"/>
      <c r="D36" s="57"/>
      <c r="E36" s="92" t="s">
        <v>452</v>
      </c>
      <c r="F36" s="21">
        <f xml:space="preserve"> SUM(J35:BZ35)</f>
        <v>3</v>
      </c>
      <c r="G36" s="7" t="s">
        <v>453</v>
      </c>
    </row>
    <row r="37" spans="1:18">
      <c r="A37" s="49"/>
      <c r="D37" s="57"/>
      <c r="E37" s="92"/>
    </row>
    <row r="38" spans="1:18" s="36" customFormat="1">
      <c r="A38" s="86"/>
      <c r="B38" s="73"/>
      <c r="C38" s="126"/>
      <c r="D38" s="74"/>
      <c r="E38" s="94" t="str">
        <f xml:space="preserve"> InpR!E$15</f>
        <v>Acquisition date (midnight)</v>
      </c>
      <c r="F38" s="36">
        <f xml:space="preserve"> InpR!F$15</f>
        <v>43921</v>
      </c>
      <c r="G38" s="36" t="str">
        <f xml:space="preserve"> InpR!G$15</f>
        <v>date</v>
      </c>
    </row>
    <row r="39" spans="1:18" s="85" customFormat="1">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c r="A40" s="49"/>
      <c r="B40" s="64"/>
      <c r="C40" s="124"/>
      <c r="D40" s="55"/>
      <c r="E40" s="98" t="s">
        <v>454</v>
      </c>
      <c r="G40" s="2" t="s">
        <v>441</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c r="A41" s="75"/>
      <c r="B41" s="78"/>
      <c r="C41" s="128"/>
      <c r="D41" s="79"/>
      <c r="E41" s="92"/>
    </row>
    <row r="42" spans="1:18" s="31" customFormat="1">
      <c r="A42" s="75"/>
      <c r="B42" s="78"/>
      <c r="C42" s="128"/>
      <c r="D42" s="79"/>
      <c r="E42" s="92"/>
    </row>
    <row r="43" spans="1:18">
      <c r="A43" s="49" t="s">
        <v>455</v>
      </c>
      <c r="D43" s="57"/>
      <c r="E43" s="92"/>
    </row>
    <row r="44" spans="1:18">
      <c r="A44" s="49"/>
      <c r="D44" s="57"/>
      <c r="E44" s="92"/>
    </row>
    <row r="45" spans="1:18">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c r="E46" s="91" t="s">
        <v>456</v>
      </c>
      <c r="G46" s="7" t="s">
        <v>441</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c r="A48" s="72"/>
      <c r="B48" s="83"/>
      <c r="C48" s="130"/>
      <c r="D48" s="84"/>
      <c r="E48" s="96" t="str">
        <f>InpR!E$17</f>
        <v>Last forecast date</v>
      </c>
      <c r="F48" s="32">
        <f>InpR!F$17</f>
        <v>45747</v>
      </c>
      <c r="G48" s="32" t="str">
        <f>InpR!G$17</f>
        <v>date</v>
      </c>
    </row>
    <row r="49" spans="1:78">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c r="E50" s="92" t="s">
        <v>457</v>
      </c>
      <c r="G50" s="7" t="s">
        <v>441</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c r="E51" s="92"/>
    </row>
    <row r="52" spans="1:78">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c r="A54" s="50"/>
      <c r="B54" s="61"/>
      <c r="C54" s="110"/>
      <c r="D54" s="55"/>
      <c r="E54" s="95" t="s">
        <v>458</v>
      </c>
      <c r="G54" s="34" t="s">
        <v>441</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c r="A55" s="49"/>
      <c r="D55" s="57"/>
      <c r="E55" s="92" t="s">
        <v>459</v>
      </c>
      <c r="F55" s="7">
        <f xml:space="preserve"> SUM(J54:BZ54)</f>
        <v>5</v>
      </c>
      <c r="G55" s="7" t="s">
        <v>453</v>
      </c>
    </row>
    <row r="56" spans="1:78">
      <c r="A56" s="49"/>
      <c r="D56" s="57"/>
      <c r="E56" s="92"/>
    </row>
    <row r="57" spans="1:78">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c r="A59" s="49"/>
      <c r="D59" s="57"/>
      <c r="E59" s="92" t="s">
        <v>460</v>
      </c>
      <c r="G59" s="7" t="s">
        <v>441</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c r="A60" s="49"/>
      <c r="D60" s="57"/>
      <c r="E60" s="92"/>
    </row>
    <row r="61" spans="1:78">
      <c r="A61" s="49"/>
      <c r="D61" s="57"/>
      <c r="E61" s="92"/>
    </row>
    <row r="62" spans="1:78">
      <c r="A62" s="49" t="s">
        <v>461</v>
      </c>
      <c r="D62" s="57"/>
      <c r="E62" s="92"/>
    </row>
    <row r="63" spans="1:78">
      <c r="A63" s="49"/>
      <c r="D63" s="57"/>
      <c r="E63" s="92"/>
    </row>
    <row r="64" spans="1:78">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c r="A65" s="49"/>
      <c r="D65" s="57"/>
      <c r="E65" s="92" t="s">
        <v>462</v>
      </c>
      <c r="G65" s="7" t="s">
        <v>441</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c r="A66" s="49"/>
      <c r="D66" s="57"/>
      <c r="E66" s="92"/>
    </row>
    <row r="67" spans="1:18">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c r="A68" s="49"/>
      <c r="D68" s="57"/>
      <c r="E68" s="92" t="s">
        <v>463</v>
      </c>
      <c r="G68" s="7" t="s">
        <v>441</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c r="A69" s="49"/>
      <c r="D69" s="57"/>
      <c r="E69" s="92" t="s">
        <v>464</v>
      </c>
      <c r="F69" s="7">
        <f xml:space="preserve"> SUM(J68:BZ68)</f>
        <v>1</v>
      </c>
      <c r="G69" s="7" t="s">
        <v>453</v>
      </c>
    </row>
    <row r="72" spans="1:18">
      <c r="A72" s="49" t="s">
        <v>465</v>
      </c>
      <c r="D72" s="57"/>
      <c r="E72" s="92"/>
    </row>
    <row r="74" spans="1:18">
      <c r="E74" s="91" t="str">
        <f xml:space="preserve"> E$12</f>
        <v>Model Column Total</v>
      </c>
      <c r="F74" s="7">
        <f xml:space="preserve"> F$12</f>
        <v>9</v>
      </c>
      <c r="G74" s="7" t="str">
        <f xml:space="preserve"> G$12</f>
        <v>column</v>
      </c>
    </row>
    <row r="75" spans="1:18">
      <c r="D75" s="55" t="s">
        <v>446</v>
      </c>
      <c r="E75" s="91" t="str">
        <f xml:space="preserve"> E$36</f>
        <v>Pre Forecast Period Total</v>
      </c>
      <c r="F75" s="7">
        <f xml:space="preserve"> F$36</f>
        <v>3</v>
      </c>
      <c r="G75" s="7" t="str">
        <f xml:space="preserve"> G$36</f>
        <v>columns</v>
      </c>
    </row>
    <row r="76" spans="1:18">
      <c r="D76" s="55" t="s">
        <v>446</v>
      </c>
      <c r="E76" s="91" t="str">
        <f xml:space="preserve"> E$55</f>
        <v xml:space="preserve">Forecast Period Total </v>
      </c>
      <c r="F76" s="7">
        <f xml:space="preserve"> F$55</f>
        <v>5</v>
      </c>
      <c r="G76" s="7" t="str">
        <f xml:space="preserve"> G$55</f>
        <v>columns</v>
      </c>
    </row>
    <row r="77" spans="1:18">
      <c r="D77" s="55" t="s">
        <v>446</v>
      </c>
      <c r="E77" s="91" t="str">
        <f xml:space="preserve"> E$69</f>
        <v>Post Forecast Period Total</v>
      </c>
      <c r="F77" s="7">
        <f xml:space="preserve"> F$69</f>
        <v>1</v>
      </c>
      <c r="G77" s="7" t="str">
        <f xml:space="preserve"> G$69</f>
        <v>columns</v>
      </c>
    </row>
    <row r="78" spans="1:18">
      <c r="A78" s="49"/>
      <c r="D78" s="57"/>
      <c r="E78" s="92" t="s">
        <v>466</v>
      </c>
      <c r="F78" s="33">
        <f xml:space="preserve"> IF(F74 - SUM(F75:F77) &lt;&gt; 0, 1, 0)</f>
        <v>0</v>
      </c>
      <c r="G78" s="7" t="s">
        <v>467</v>
      </c>
    </row>
    <row r="80" spans="1:18">
      <c r="A80" s="133" t="s">
        <v>468</v>
      </c>
      <c r="D80" s="57"/>
      <c r="E80" s="92"/>
    </row>
    <row r="82" spans="1:18">
      <c r="E82" s="96" t="str">
        <f>InpR!E$22</f>
        <v>First Modelling Column Financial Year Number</v>
      </c>
      <c r="F82" s="4">
        <f>InpR!F$22</f>
        <v>2018</v>
      </c>
      <c r="G82" s="101" t="str">
        <f>InpR!G$22</f>
        <v>year</v>
      </c>
    </row>
    <row r="83" spans="1:18">
      <c r="E83" s="96" t="str">
        <f>InpR!E$23</f>
        <v>Financial Year End Month Number</v>
      </c>
      <c r="F83" s="282">
        <f>InpR!F$23</f>
        <v>3</v>
      </c>
      <c r="G83" s="101" t="str">
        <f>InpR!G$23</f>
        <v>month #</v>
      </c>
    </row>
    <row r="84" spans="1:18" s="17" customFormat="1">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c r="E86" s="91" t="s">
        <v>469</v>
      </c>
      <c r="G86" s="7" t="s">
        <v>470</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c r="A89" s="10" t="s">
        <v>120</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4DEB-325C-42E1-A7FA-9491D8782753}">
  <sheetPr codeName="Sheet10">
    <outlinePr summaryBelow="0" summaryRight="0"/>
    <pageSetUpPr fitToPage="1"/>
  </sheetPr>
  <dimension ref="A1:DB138"/>
  <sheetViews>
    <sheetView zoomScale="80" zoomScaleNormal="80" workbookViewId="0">
      <pane xSplit="9" ySplit="6" topLeftCell="J7" activePane="bottomRight" state="frozen"/>
      <selection pane="bottomRight"/>
      <selection pane="bottomLeft"/>
      <selection pane="topRight"/>
    </sheetView>
  </sheetViews>
  <sheetFormatPr defaultColWidth="0" defaultRowHeight="12.95"/>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7" width="11.5703125" style="7" customWidth="1"/>
    <col min="8" max="8" width="51.85546875" style="7" bestFit="1"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4.95">
      <c r="A1" s="118" t="e">
        <f ca="1" xml:space="preserve"> RIGHT(CELL("filename", $A$1), LEN(CELL("filename", $A$1)) - SEARCH("]", CELL("filename", $A$1)))</f>
        <v>#VALUE!</v>
      </c>
      <c r="C1" s="132"/>
      <c r="E1" s="131"/>
    </row>
    <row r="2" spans="1:78"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c r="A5" s="24"/>
      <c r="B5" s="60"/>
      <c r="C5" s="109"/>
      <c r="D5" s="54"/>
      <c r="E5" s="21"/>
      <c r="F5" s="21"/>
      <c r="G5" s="226"/>
      <c r="H5" s="21"/>
      <c r="I5" s="21"/>
      <c r="J5" s="7"/>
      <c r="K5" s="7"/>
      <c r="L5" s="7"/>
      <c r="M5" s="7"/>
      <c r="N5" s="7"/>
      <c r="O5" s="7"/>
      <c r="P5" s="7"/>
      <c r="Q5" s="7"/>
      <c r="R5" s="7"/>
    </row>
    <row r="6" spans="1:78"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c r="A9" s="283" t="s">
        <v>471</v>
      </c>
      <c r="B9" s="284"/>
      <c r="C9" s="285"/>
      <c r="D9" s="285"/>
      <c r="E9" s="285"/>
      <c r="F9" s="285"/>
      <c r="G9" s="285"/>
      <c r="H9" s="285"/>
      <c r="I9" s="285"/>
      <c r="J9" s="285"/>
      <c r="K9" s="285"/>
      <c r="L9" s="285"/>
      <c r="M9" s="285"/>
      <c r="N9" s="285"/>
      <c r="O9" s="285"/>
      <c r="P9" s="285"/>
      <c r="Q9" s="285"/>
      <c r="R9" s="285"/>
    </row>
    <row r="10" spans="1:78">
      <c r="B10" s="61" t="s">
        <v>364</v>
      </c>
      <c r="C10" s="116"/>
      <c r="E10" s="92"/>
    </row>
    <row r="11" spans="1:78" s="65" customFormat="1">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c r="A23" s="49"/>
      <c r="B23" s="61"/>
      <c r="C23" s="116"/>
      <c r="D23" s="53"/>
      <c r="E23" s="93"/>
      <c r="F23" s="93"/>
      <c r="G23" s="93"/>
      <c r="H23" s="93"/>
      <c r="I23" s="93"/>
      <c r="J23" s="93"/>
      <c r="K23" s="93"/>
      <c r="L23" s="93"/>
      <c r="M23" s="93"/>
      <c r="N23" s="93"/>
      <c r="O23" s="93"/>
      <c r="P23" s="93"/>
      <c r="Q23" s="93"/>
      <c r="R23" s="93"/>
    </row>
    <row r="24" spans="1:18" s="65" customFormat="1">
      <c r="A24" s="50"/>
      <c r="B24" s="61"/>
      <c r="C24" s="116"/>
      <c r="D24" s="55"/>
      <c r="E24" s="91" t="s">
        <v>472</v>
      </c>
      <c r="F24" s="91"/>
      <c r="G24" s="91" t="s">
        <v>366</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c r="A25" s="50"/>
      <c r="B25" s="61"/>
      <c r="C25" s="116"/>
      <c r="D25" s="55"/>
      <c r="E25" s="91" t="s">
        <v>473</v>
      </c>
      <c r="F25" s="7"/>
      <c r="G25" s="91" t="s">
        <v>424</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c r="A26" s="50"/>
      <c r="B26" s="61"/>
      <c r="C26" s="116"/>
      <c r="D26" s="55"/>
      <c r="E26" s="91"/>
      <c r="F26" s="91"/>
      <c r="G26" s="91"/>
      <c r="H26" s="91"/>
      <c r="I26" s="91"/>
      <c r="J26" s="7"/>
      <c r="K26" s="7"/>
      <c r="L26" s="7"/>
      <c r="M26" s="7"/>
      <c r="N26" s="7"/>
      <c r="O26" s="7"/>
      <c r="P26" s="7"/>
      <c r="Q26" s="7"/>
      <c r="R26" s="7"/>
    </row>
    <row r="27" spans="1:18" s="65" customFormat="1">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c r="A30" s="50"/>
      <c r="B30" s="61"/>
      <c r="C30" s="116"/>
      <c r="D30" s="55"/>
      <c r="E30" s="168" t="s">
        <v>474</v>
      </c>
      <c r="F30" s="7"/>
      <c r="G30" s="91" t="s">
        <v>424</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c r="A31" s="49"/>
      <c r="B31" s="61"/>
      <c r="C31" s="116"/>
      <c r="D31" s="53"/>
      <c r="E31" s="93"/>
      <c r="F31" s="93"/>
      <c r="G31" s="93"/>
      <c r="H31" s="93"/>
      <c r="I31" s="93"/>
      <c r="J31" s="93"/>
      <c r="K31" s="93"/>
      <c r="L31" s="93"/>
      <c r="M31" s="93"/>
      <c r="N31" s="93"/>
      <c r="O31" s="93"/>
      <c r="P31" s="93"/>
      <c r="Q31" s="93"/>
      <c r="R31" s="93"/>
    </row>
    <row r="32" spans="1:18" s="65" customFormat="1">
      <c r="A32" s="50"/>
      <c r="B32" s="61" t="s">
        <v>378</v>
      </c>
      <c r="C32" s="116"/>
      <c r="D32" s="53"/>
      <c r="E32" s="93"/>
      <c r="F32" s="93"/>
      <c r="G32" s="93"/>
      <c r="H32" s="93"/>
      <c r="I32" s="93"/>
      <c r="J32" s="93"/>
      <c r="K32" s="93"/>
      <c r="L32" s="93"/>
      <c r="M32" s="93"/>
      <c r="N32" s="93"/>
      <c r="O32" s="93"/>
      <c r="P32" s="93"/>
      <c r="Q32" s="93"/>
      <c r="R32" s="93"/>
    </row>
    <row r="33" spans="1:18" s="65" customFormat="1">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c r="A45" s="50"/>
      <c r="B45" s="61"/>
      <c r="C45" s="116"/>
      <c r="D45" s="53"/>
      <c r="E45" s="231"/>
      <c r="F45" s="231"/>
      <c r="G45" s="231"/>
      <c r="H45" s="231"/>
      <c r="I45" s="231"/>
      <c r="J45" s="231"/>
      <c r="K45" s="231"/>
      <c r="L45" s="231"/>
      <c r="M45" s="231"/>
      <c r="N45" s="231"/>
      <c r="O45" s="231"/>
      <c r="P45" s="231"/>
      <c r="Q45" s="231"/>
      <c r="R45" s="231"/>
    </row>
    <row r="46" spans="1:18" s="65" customFormat="1">
      <c r="A46" s="50"/>
      <c r="B46" s="61"/>
      <c r="C46" s="116"/>
      <c r="D46" s="55"/>
      <c r="E46" s="91" t="s">
        <v>475</v>
      </c>
      <c r="F46" s="91"/>
      <c r="G46" s="91" t="s">
        <v>366</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c r="A47" s="50"/>
      <c r="B47" s="61"/>
      <c r="C47" s="116"/>
      <c r="D47" s="55"/>
      <c r="E47" s="237" t="s">
        <v>476</v>
      </c>
      <c r="F47" s="237"/>
      <c r="G47" s="237" t="s">
        <v>424</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c r="A48" s="50"/>
      <c r="B48" s="61"/>
      <c r="C48" s="116"/>
      <c r="D48" s="55"/>
      <c r="E48" s="91" t="s">
        <v>477</v>
      </c>
      <c r="F48" s="7"/>
      <c r="G48" s="91" t="s">
        <v>424</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c r="A49" s="50"/>
      <c r="B49" s="61"/>
      <c r="C49" s="116"/>
      <c r="D49" s="55"/>
      <c r="E49" s="7"/>
      <c r="F49" s="7"/>
      <c r="G49" s="7"/>
      <c r="H49" s="7"/>
      <c r="I49" s="7"/>
      <c r="J49" s="7"/>
      <c r="K49" s="7"/>
      <c r="L49" s="7"/>
      <c r="M49" s="7"/>
      <c r="N49" s="7"/>
      <c r="O49" s="7"/>
      <c r="P49" s="7"/>
      <c r="Q49" s="7"/>
      <c r="R49" s="7"/>
    </row>
    <row r="50" spans="1:18" s="65" customFormat="1">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c r="A53" s="50"/>
      <c r="B53" s="61"/>
      <c r="C53" s="116"/>
      <c r="D53" s="55"/>
      <c r="E53" s="91" t="s">
        <v>478</v>
      </c>
      <c r="F53" s="7"/>
      <c r="G53" s="91" t="s">
        <v>424</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c r="A54" s="50"/>
      <c r="B54" s="61"/>
      <c r="C54" s="116"/>
      <c r="D54" s="55"/>
      <c r="E54" s="7"/>
      <c r="F54" s="7"/>
      <c r="G54" s="7"/>
      <c r="H54" s="7"/>
      <c r="I54" s="7"/>
      <c r="J54" s="7"/>
      <c r="K54" s="7"/>
      <c r="L54" s="7"/>
      <c r="M54" s="7"/>
      <c r="N54" s="7"/>
      <c r="O54" s="7"/>
      <c r="P54" s="7"/>
      <c r="Q54" s="7"/>
      <c r="R54" s="7"/>
    </row>
    <row r="55" spans="1:18" s="65" customFormat="1">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c r="A57" s="50"/>
      <c r="B57" s="61"/>
      <c r="C57" s="116"/>
      <c r="D57" s="55"/>
      <c r="E57" s="168" t="s">
        <v>479</v>
      </c>
      <c r="F57" s="7"/>
      <c r="G57" s="91" t="s">
        <v>424</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c r="A58" s="50"/>
      <c r="B58" s="61"/>
      <c r="C58" s="116"/>
      <c r="D58" s="55"/>
      <c r="E58" s="7"/>
      <c r="F58" s="7"/>
      <c r="G58" s="7"/>
      <c r="H58" s="7"/>
      <c r="I58" s="7"/>
      <c r="J58" s="234"/>
      <c r="K58" s="234"/>
      <c r="L58" s="234"/>
      <c r="M58" s="234"/>
      <c r="N58" s="234"/>
      <c r="O58" s="234"/>
      <c r="P58" s="234"/>
      <c r="Q58" s="234"/>
      <c r="R58" s="234"/>
    </row>
    <row r="59" spans="1:18" s="65" customFormat="1">
      <c r="A59" s="50"/>
      <c r="B59" s="61" t="s">
        <v>480</v>
      </c>
      <c r="C59" s="116"/>
      <c r="D59" s="55"/>
      <c r="E59" s="7"/>
      <c r="F59" s="7"/>
      <c r="G59" s="7"/>
      <c r="H59" s="7"/>
      <c r="I59" s="7"/>
      <c r="J59" s="234"/>
      <c r="K59" s="234"/>
      <c r="L59" s="234"/>
      <c r="M59" s="234"/>
      <c r="N59" s="234"/>
      <c r="O59" s="234"/>
      <c r="P59" s="234"/>
      <c r="Q59" s="234"/>
      <c r="R59" s="234"/>
    </row>
    <row r="60" spans="1:18" s="65" customFormat="1">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c r="A63" s="50"/>
      <c r="B63" s="61"/>
      <c r="C63" s="116"/>
      <c r="D63" s="55"/>
      <c r="E63" s="168" t="s">
        <v>481</v>
      </c>
      <c r="F63" s="168"/>
      <c r="G63" s="168" t="s">
        <v>424</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c r="A64" s="50"/>
      <c r="B64" s="61"/>
      <c r="C64" s="116"/>
      <c r="D64" s="55"/>
      <c r="E64" s="7"/>
      <c r="F64" s="7"/>
      <c r="G64" s="7"/>
      <c r="H64" s="7"/>
      <c r="I64" s="7"/>
      <c r="J64" s="234"/>
      <c r="K64" s="234"/>
      <c r="L64" s="234"/>
      <c r="M64" s="234"/>
      <c r="N64" s="234"/>
      <c r="O64" s="234"/>
      <c r="P64" s="234"/>
      <c r="Q64" s="234"/>
      <c r="R64" s="234"/>
    </row>
    <row r="65" spans="1:18" s="65" customFormat="1">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c r="A67" s="50"/>
      <c r="B67" s="61"/>
      <c r="C67" s="116"/>
      <c r="D67" s="55"/>
      <c r="E67" s="168" t="s">
        <v>482</v>
      </c>
      <c r="F67" s="168"/>
      <c r="G67" s="168" t="s">
        <v>424</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c r="A68" s="50"/>
      <c r="B68" s="61"/>
      <c r="C68" s="116"/>
      <c r="D68" s="55"/>
      <c r="E68" s="7"/>
      <c r="F68" s="7"/>
      <c r="G68" s="7"/>
      <c r="H68" s="7"/>
      <c r="I68" s="7"/>
      <c r="J68" s="234"/>
      <c r="K68" s="234"/>
      <c r="L68" s="234"/>
      <c r="M68" s="234"/>
      <c r="N68" s="234"/>
      <c r="O68" s="234"/>
      <c r="P68" s="234"/>
      <c r="Q68" s="234"/>
      <c r="R68" s="234"/>
    </row>
    <row r="69" spans="1:18" s="65" customFormat="1">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c r="A71" s="50"/>
      <c r="B71" s="61"/>
      <c r="C71" s="116"/>
      <c r="D71" s="55"/>
      <c r="E71" s="237" t="s">
        <v>483</v>
      </c>
      <c r="F71" s="237"/>
      <c r="G71" s="237" t="s">
        <v>424</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c r="A72" s="50"/>
      <c r="B72" s="61"/>
      <c r="C72" s="116"/>
      <c r="D72" s="55"/>
      <c r="E72" s="231"/>
      <c r="F72" s="231"/>
      <c r="G72" s="231"/>
      <c r="H72" s="231"/>
      <c r="I72" s="231"/>
      <c r="J72" s="231"/>
      <c r="K72" s="231"/>
      <c r="L72" s="231"/>
      <c r="M72" s="231"/>
      <c r="N72" s="231"/>
      <c r="O72" s="231"/>
      <c r="P72" s="231"/>
      <c r="Q72" s="231"/>
      <c r="R72" s="231"/>
    </row>
    <row r="73" spans="1:18">
      <c r="A73" s="283" t="s">
        <v>484</v>
      </c>
      <c r="B73" s="284"/>
      <c r="C73" s="285"/>
      <c r="D73" s="285"/>
      <c r="E73" s="285"/>
      <c r="F73" s="285"/>
      <c r="G73" s="285"/>
      <c r="H73" s="285"/>
      <c r="I73" s="285"/>
      <c r="J73" s="285"/>
      <c r="K73" s="285"/>
      <c r="L73" s="285"/>
      <c r="M73" s="285"/>
      <c r="N73" s="285"/>
      <c r="O73" s="285"/>
      <c r="P73" s="285"/>
      <c r="Q73" s="285"/>
      <c r="R73" s="285"/>
    </row>
    <row r="74" spans="1:18" s="65" customFormat="1">
      <c r="A74" s="50"/>
      <c r="B74" s="61" t="s">
        <v>392</v>
      </c>
      <c r="C74" s="116"/>
      <c r="D74" s="53"/>
      <c r="E74" s="93"/>
      <c r="F74" s="93"/>
      <c r="G74" s="93"/>
      <c r="H74" s="93"/>
      <c r="I74" s="93"/>
      <c r="J74" s="93"/>
      <c r="K74" s="93"/>
      <c r="L74" s="93"/>
      <c r="M74" s="93"/>
      <c r="N74" s="93"/>
      <c r="O74" s="93"/>
      <c r="P74" s="93"/>
      <c r="Q74" s="93"/>
      <c r="R74" s="93"/>
    </row>
    <row r="75" spans="1:18" s="65" customFormat="1">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0</v>
      </c>
    </row>
    <row r="76" spans="1:18" s="65" customFormat="1">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0</v>
      </c>
    </row>
    <row r="77" spans="1:18" s="65" customFormat="1">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387.3</v>
      </c>
      <c r="R77" s="231">
        <f>InpR!R$58</f>
        <v>0</v>
      </c>
    </row>
    <row r="78" spans="1:18" s="65" customFormat="1">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387.4</v>
      </c>
      <c r="R78" s="231">
        <f>InpR!R$59</f>
        <v>0</v>
      </c>
    </row>
    <row r="79" spans="1:18" s="65" customFormat="1">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389.1</v>
      </c>
      <c r="R79" s="231">
        <f>InpR!R$60</f>
        <v>0</v>
      </c>
    </row>
    <row r="80" spans="1:18" s="65" customFormat="1">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389.6</v>
      </c>
      <c r="R80" s="231">
        <f>InpR!R$61</f>
        <v>0</v>
      </c>
    </row>
    <row r="81" spans="1:18" s="65" customFormat="1">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391.3</v>
      </c>
      <c r="R81" s="231">
        <f>InpR!R$62</f>
        <v>0</v>
      </c>
    </row>
    <row r="82" spans="1:18" s="65" customFormat="1">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391.5</v>
      </c>
      <c r="R82" s="231">
        <f>InpR!R$63</f>
        <v>0</v>
      </c>
    </row>
    <row r="83" spans="1:18" s="65" customFormat="1">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393.7</v>
      </c>
      <c r="R83" s="231">
        <f>InpR!R$64</f>
        <v>0</v>
      </c>
    </row>
    <row r="84" spans="1:18" s="65" customFormat="1">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392.3</v>
      </c>
      <c r="R84" s="231">
        <f>InpR!R$65</f>
        <v>0</v>
      </c>
    </row>
    <row r="85" spans="1:18" s="65" customFormat="1">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394.7</v>
      </c>
      <c r="R85" s="231">
        <f>InpR!R$66</f>
        <v>0</v>
      </c>
    </row>
    <row r="86" spans="1:18" s="65" customFormat="1">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395.9</v>
      </c>
      <c r="R86" s="231">
        <f>InpR!R$67</f>
        <v>0</v>
      </c>
    </row>
    <row r="87" spans="1:18" s="65" customFormat="1">
      <c r="A87" s="49"/>
      <c r="B87" s="61"/>
      <c r="C87" s="116"/>
      <c r="D87" s="53"/>
      <c r="E87" s="93"/>
      <c r="F87" s="93"/>
      <c r="G87" s="93"/>
      <c r="H87" s="93"/>
      <c r="I87" s="93"/>
      <c r="J87" s="93"/>
      <c r="K87" s="93"/>
      <c r="L87" s="93"/>
      <c r="M87" s="93"/>
      <c r="N87" s="93"/>
      <c r="O87" s="93"/>
      <c r="P87" s="93"/>
      <c r="Q87" s="93"/>
      <c r="R87" s="93"/>
    </row>
    <row r="88" spans="1:18" s="65" customFormat="1">
      <c r="A88" s="50"/>
      <c r="B88" s="61"/>
      <c r="C88" s="116"/>
      <c r="D88" s="55"/>
      <c r="E88" s="91" t="s">
        <v>485</v>
      </c>
      <c r="F88" s="91"/>
      <c r="G88" s="91" t="s">
        <v>366</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390.34999999999997</v>
      </c>
      <c r="R88" s="91">
        <f t="shared" si="24"/>
        <v>0</v>
      </c>
    </row>
    <row r="89" spans="1:18" s="65" customFormat="1">
      <c r="A89" s="50"/>
      <c r="B89" s="61"/>
      <c r="C89" s="116"/>
      <c r="D89" s="55"/>
      <c r="E89" s="91" t="s">
        <v>486</v>
      </c>
      <c r="F89" s="7"/>
      <c r="G89" s="91" t="s">
        <v>424</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3.408539008344702E-2</v>
      </c>
      <c r="R89" s="232">
        <f t="shared" si="25"/>
        <v>-1</v>
      </c>
    </row>
    <row r="90" spans="1:18" s="65" customFormat="1">
      <c r="A90" s="50"/>
      <c r="B90" s="61"/>
      <c r="C90" s="116"/>
      <c r="D90" s="55"/>
      <c r="E90" s="91"/>
      <c r="F90" s="91"/>
      <c r="G90" s="91"/>
      <c r="H90" s="91"/>
      <c r="I90" s="91"/>
      <c r="J90" s="7"/>
      <c r="K90" s="7"/>
      <c r="L90" s="7"/>
      <c r="M90" s="7"/>
      <c r="N90" s="7"/>
      <c r="O90" s="7"/>
      <c r="P90" s="7"/>
      <c r="Q90" s="7"/>
      <c r="R90" s="7"/>
    </row>
    <row r="91" spans="1:18" s="65" customFormat="1">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395.9</v>
      </c>
      <c r="R91" s="91">
        <f t="shared" si="26"/>
        <v>0</v>
      </c>
    </row>
    <row r="92" spans="1:18" s="65" customFormat="1">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390.34999999999997</v>
      </c>
      <c r="R92" s="91">
        <f t="shared" si="27"/>
        <v>0</v>
      </c>
    </row>
    <row r="93" spans="1:18" s="65" customFormat="1">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c r="A94" s="50"/>
      <c r="B94" s="61"/>
      <c r="C94" s="116"/>
      <c r="D94" s="55"/>
      <c r="E94" s="168" t="s">
        <v>487</v>
      </c>
      <c r="F94" s="7"/>
      <c r="G94" s="91" t="s">
        <v>424</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c r="A95" s="50"/>
      <c r="B95" s="61"/>
      <c r="C95" s="116"/>
      <c r="D95" s="53"/>
      <c r="E95" s="93"/>
      <c r="F95" s="93"/>
      <c r="G95" s="93"/>
      <c r="H95" s="93"/>
      <c r="I95" s="93"/>
      <c r="J95" s="93"/>
      <c r="K95" s="93"/>
      <c r="L95" s="93"/>
      <c r="M95" s="93"/>
      <c r="N95" s="93"/>
      <c r="O95" s="93"/>
      <c r="P95" s="93"/>
      <c r="Q95" s="93"/>
      <c r="R95" s="93"/>
    </row>
    <row r="96" spans="1:18" s="65" customFormat="1">
      <c r="A96" s="50"/>
      <c r="B96" s="61" t="s">
        <v>405</v>
      </c>
      <c r="C96" s="116"/>
      <c r="D96" s="53"/>
      <c r="E96" s="93"/>
      <c r="F96" s="93"/>
      <c r="G96" s="93"/>
      <c r="H96" s="93"/>
      <c r="I96" s="93"/>
      <c r="J96" s="93"/>
      <c r="K96" s="93"/>
      <c r="L96" s="93"/>
      <c r="M96" s="93"/>
      <c r="N96" s="93"/>
      <c r="O96" s="93"/>
      <c r="P96" s="93"/>
      <c r="Q96" s="93"/>
      <c r="R96" s="93"/>
    </row>
    <row r="97" spans="1:18" s="65" customFormat="1">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0</v>
      </c>
    </row>
    <row r="98" spans="1:18" s="65" customFormat="1">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0</v>
      </c>
    </row>
    <row r="99" spans="1:18" s="65" customFormat="1">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132.91968000000003</v>
      </c>
      <c r="R99" s="231">
        <f>InpR!R$72</f>
        <v>0</v>
      </c>
    </row>
    <row r="100" spans="1:18" s="65" customFormat="1">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132.6765</v>
      </c>
      <c r="R100" s="231">
        <f>InpR!R$73</f>
        <v>0</v>
      </c>
    </row>
    <row r="101" spans="1:18" s="65" customFormat="1">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133.16553999999999</v>
      </c>
      <c r="R101" s="231">
        <f>InpR!R$74</f>
        <v>0</v>
      </c>
    </row>
    <row r="102" spans="1:18" s="65" customFormat="1">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133.53464</v>
      </c>
      <c r="R102" s="231">
        <f>InpR!R$75</f>
        <v>0</v>
      </c>
    </row>
    <row r="103" spans="1:18" s="65" customFormat="1">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134.14506</v>
      </c>
      <c r="R103" s="231">
        <f>InpR!R$76</f>
        <v>0</v>
      </c>
    </row>
    <row r="104" spans="1:18" s="65" customFormat="1">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134.36800000000002</v>
      </c>
      <c r="R104" s="231">
        <f>InpR!R$77</f>
        <v>0</v>
      </c>
    </row>
    <row r="105" spans="1:18" s="65" customFormat="1">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134.61075000000002</v>
      </c>
      <c r="R105" s="231">
        <f>InpR!R$78</f>
        <v>0</v>
      </c>
    </row>
    <row r="106" spans="1:18" s="65" customFormat="1">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134.017</v>
      </c>
      <c r="R106" s="231">
        <f>InpR!R$79</f>
        <v>0</v>
      </c>
    </row>
    <row r="107" spans="1:18" s="65" customFormat="1">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134.61936</v>
      </c>
      <c r="R107" s="231">
        <f>InpR!R$80</f>
        <v>0</v>
      </c>
    </row>
    <row r="108" spans="1:18" s="65" customFormat="1">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135.06108</v>
      </c>
      <c r="R108" s="231">
        <f>InpR!R$81</f>
        <v>0</v>
      </c>
    </row>
    <row r="109" spans="1:18" s="65" customFormat="1">
      <c r="A109" s="48"/>
      <c r="B109" s="59"/>
      <c r="C109" s="108"/>
      <c r="D109" s="53"/>
      <c r="E109" s="93"/>
      <c r="G109" s="37"/>
    </row>
    <row r="110" spans="1:18" s="65" customFormat="1">
      <c r="A110" s="50"/>
      <c r="B110" s="61"/>
      <c r="C110" s="116"/>
      <c r="D110" s="55"/>
      <c r="E110" s="91" t="s">
        <v>488</v>
      </c>
      <c r="F110" s="91"/>
      <c r="G110" s="91" t="s">
        <v>366</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133.66813416666665</v>
      </c>
      <c r="R110" s="230">
        <f t="shared" si="35"/>
        <v>0</v>
      </c>
    </row>
    <row r="111" spans="1:18" s="65" customFormat="1">
      <c r="A111" s="50"/>
      <c r="B111" s="61"/>
      <c r="C111" s="116"/>
      <c r="D111" s="55"/>
      <c r="E111" s="91" t="s">
        <v>489</v>
      </c>
      <c r="F111" s="91"/>
      <c r="G111" s="91" t="s">
        <v>424</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1.2461218615064769</v>
      </c>
      <c r="Q111" s="232">
        <f t="shared" si="36"/>
        <v>1.2825984407484408</v>
      </c>
      <c r="R111" s="232">
        <f t="shared" si="36"/>
        <v>0</v>
      </c>
    </row>
    <row r="112" spans="1:18" s="65" customFormat="1">
      <c r="A112" s="50"/>
      <c r="B112" s="61"/>
      <c r="C112" s="116"/>
      <c r="D112" s="55"/>
      <c r="E112" s="91" t="s">
        <v>490</v>
      </c>
      <c r="F112" s="7"/>
      <c r="G112" s="91" t="s">
        <v>424</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2.9272080338809126E-2</v>
      </c>
      <c r="R112" s="232">
        <f t="shared" si="37"/>
        <v>-1</v>
      </c>
    </row>
    <row r="113" spans="1:18" s="65" customFormat="1">
      <c r="A113" s="50"/>
      <c r="B113" s="61"/>
      <c r="C113" s="116"/>
      <c r="D113" s="55"/>
      <c r="E113" s="7"/>
      <c r="F113" s="7"/>
      <c r="G113" s="7"/>
      <c r="H113" s="7"/>
      <c r="I113" s="7"/>
      <c r="J113" s="7"/>
      <c r="K113" s="7"/>
      <c r="L113" s="7"/>
      <c r="M113" s="7"/>
      <c r="N113" s="7"/>
      <c r="O113" s="7"/>
      <c r="P113" s="7"/>
      <c r="Q113" s="7"/>
      <c r="R113" s="7"/>
    </row>
    <row r="114" spans="1:18" s="65" customFormat="1">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135.06108</v>
      </c>
      <c r="R114" s="91">
        <f t="shared" si="39"/>
        <v>0</v>
      </c>
    </row>
    <row r="115" spans="1:18" s="65" customFormat="1">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133.66813416666665</v>
      </c>
      <c r="R115" s="91">
        <f t="shared" si="41"/>
        <v>0</v>
      </c>
    </row>
    <row r="116" spans="1:18" s="65" customFormat="1">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c r="A117" s="50"/>
      <c r="B117" s="61"/>
      <c r="C117" s="116"/>
      <c r="D117" s="55"/>
      <c r="E117" s="91" t="s">
        <v>491</v>
      </c>
      <c r="F117" s="7"/>
      <c r="G117" s="91" t="s">
        <v>424</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c r="A118" s="50"/>
      <c r="B118" s="61"/>
      <c r="C118" s="116"/>
      <c r="D118" s="55"/>
      <c r="E118" s="7"/>
      <c r="F118" s="7"/>
      <c r="G118" s="7"/>
      <c r="H118" s="7"/>
      <c r="I118" s="7"/>
      <c r="J118" s="7"/>
      <c r="K118" s="7"/>
      <c r="L118" s="7"/>
      <c r="M118" s="7"/>
      <c r="N118" s="7"/>
      <c r="O118" s="7"/>
      <c r="P118" s="7"/>
      <c r="Q118" s="7"/>
      <c r="R118" s="7"/>
    </row>
    <row r="119" spans="1:18" s="65" customFormat="1">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c r="A121" s="50"/>
      <c r="B121" s="61"/>
      <c r="C121" s="116"/>
      <c r="D121" s="55"/>
      <c r="E121" s="168" t="s">
        <v>492</v>
      </c>
      <c r="F121" s="7"/>
      <c r="G121" s="91" t="s">
        <v>424</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c r="A122" s="50"/>
      <c r="B122" s="61"/>
      <c r="C122" s="116"/>
      <c r="D122" s="55"/>
      <c r="E122" s="7"/>
      <c r="F122" s="7"/>
      <c r="G122" s="7"/>
      <c r="H122" s="7"/>
      <c r="I122" s="7"/>
      <c r="J122" s="234"/>
      <c r="K122" s="234"/>
      <c r="L122" s="234"/>
      <c r="M122" s="234"/>
      <c r="N122" s="234"/>
      <c r="O122" s="234"/>
      <c r="P122" s="234"/>
      <c r="Q122" s="234"/>
      <c r="R122" s="234"/>
    </row>
    <row r="123" spans="1:18" s="65" customFormat="1">
      <c r="A123" s="50"/>
      <c r="B123" s="61" t="s">
        <v>480</v>
      </c>
      <c r="C123" s="116"/>
      <c r="D123" s="55"/>
      <c r="E123" s="7"/>
      <c r="F123" s="7"/>
      <c r="G123" s="7"/>
      <c r="H123" s="7"/>
      <c r="I123" s="7"/>
      <c r="J123" s="234"/>
      <c r="K123" s="234"/>
      <c r="L123" s="234"/>
      <c r="M123" s="234"/>
      <c r="N123" s="234"/>
      <c r="O123" s="234"/>
      <c r="P123" s="234"/>
      <c r="Q123" s="234"/>
      <c r="R123" s="234"/>
    </row>
    <row r="124" spans="1:18" s="65" customFormat="1">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2.9272080338809126E-2</v>
      </c>
      <c r="R125" s="232">
        <f t="shared" si="53"/>
        <v>-1</v>
      </c>
    </row>
    <row r="126" spans="1:18" s="65" customFormat="1">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c r="A127" s="50"/>
      <c r="B127" s="61"/>
      <c r="C127" s="116"/>
      <c r="D127" s="55"/>
      <c r="E127" s="168" t="s">
        <v>493</v>
      </c>
      <c r="F127" s="168"/>
      <c r="G127" s="168" t="s">
        <v>424</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c r="A128" s="50"/>
      <c r="B128" s="61"/>
      <c r="C128" s="116"/>
      <c r="D128" s="55"/>
      <c r="E128" s="7"/>
      <c r="F128" s="7"/>
      <c r="G128" s="7"/>
      <c r="H128" s="7"/>
      <c r="I128" s="7"/>
      <c r="J128" s="234"/>
      <c r="K128" s="234"/>
      <c r="L128" s="234"/>
      <c r="M128" s="234"/>
      <c r="N128" s="234"/>
      <c r="O128" s="234"/>
      <c r="P128" s="234"/>
      <c r="Q128" s="234"/>
      <c r="R128" s="234"/>
    </row>
    <row r="129" spans="1:18" s="65" customFormat="1">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3.408539008344702E-2</v>
      </c>
      <c r="R130" s="235">
        <f t="shared" si="56"/>
        <v>-1</v>
      </c>
    </row>
    <row r="131" spans="1:18" s="65" customFormat="1">
      <c r="A131" s="50"/>
      <c r="B131" s="61"/>
      <c r="C131" s="116"/>
      <c r="D131" s="55"/>
      <c r="E131" s="168" t="s">
        <v>494</v>
      </c>
      <c r="F131" s="168"/>
      <c r="G131" s="168" t="s">
        <v>424</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7.4787642955440825E-2</v>
      </c>
      <c r="Q131" s="236">
        <f t="shared" si="57"/>
        <v>3.408539008344702E-2</v>
      </c>
      <c r="R131" s="236">
        <f t="shared" si="57"/>
        <v>-1</v>
      </c>
    </row>
    <row r="132" spans="1:18" s="65" customFormat="1">
      <c r="A132" s="50"/>
      <c r="B132" s="61"/>
      <c r="C132" s="116"/>
      <c r="D132" s="55"/>
      <c r="E132" s="7"/>
      <c r="F132" s="7"/>
      <c r="G132" s="7"/>
      <c r="H132" s="7"/>
      <c r="I132" s="7"/>
      <c r="J132" s="234"/>
      <c r="K132" s="234"/>
      <c r="L132" s="234"/>
      <c r="M132" s="234"/>
      <c r="N132" s="234"/>
      <c r="O132" s="234"/>
      <c r="P132" s="234"/>
      <c r="Q132" s="234"/>
      <c r="R132" s="234"/>
    </row>
    <row r="133" spans="1:18" s="65" customFormat="1">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3.408539008344702E-2</v>
      </c>
      <c r="R133" s="235">
        <f t="shared" si="58"/>
        <v>-1</v>
      </c>
    </row>
    <row r="134" spans="1:18" s="65" customFormat="1">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2.9272080338809126E-2</v>
      </c>
      <c r="R134" s="235">
        <f t="shared" si="59"/>
        <v>-1</v>
      </c>
    </row>
    <row r="135" spans="1:18" s="65" customFormat="1">
      <c r="A135" s="50"/>
      <c r="B135" s="61"/>
      <c r="C135" s="116"/>
      <c r="D135" s="55"/>
      <c r="E135" s="237" t="s">
        <v>495</v>
      </c>
      <c r="F135" s="237"/>
      <c r="G135" s="237" t="s">
        <v>424</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4.8133097446378947E-3</v>
      </c>
      <c r="R135" s="238">
        <f t="shared" si="60"/>
        <v>0</v>
      </c>
    </row>
    <row r="136" spans="1:18" s="65" customFormat="1">
      <c r="A136" s="48"/>
      <c r="B136" s="59"/>
      <c r="C136" s="108"/>
      <c r="D136" s="53"/>
      <c r="E136" s="93"/>
      <c r="G136" s="37"/>
      <c r="K136" s="239"/>
      <c r="L136" s="239"/>
      <c r="M136" s="239"/>
      <c r="N136" s="239"/>
      <c r="O136" s="239"/>
      <c r="P136" s="239"/>
      <c r="Q136" s="239"/>
      <c r="R136" s="239"/>
    </row>
    <row r="137" spans="1:18">
      <c r="A137" s="49"/>
      <c r="D137" s="57"/>
      <c r="E137" s="92"/>
    </row>
    <row r="138" spans="1:18">
      <c r="A138" s="10" t="s">
        <v>120</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322D-C23D-4510-BF9D-5F321B840517}">
  <sheetPr codeName="Sheet11">
    <outlinePr summaryBelow="0" summaryRight="0"/>
    <pageSetUpPr fitToPage="1"/>
  </sheetPr>
  <dimension ref="A1:XFC325"/>
  <sheetViews>
    <sheetView zoomScale="80" zoomScaleNormal="80" workbookViewId="0">
      <pane xSplit="9" ySplit="6" topLeftCell="J123" activePane="bottomRight" state="frozen"/>
      <selection pane="bottomRight" activeCell="R155" sqref="R155"/>
      <selection pane="bottomLeft"/>
      <selection pane="topRight"/>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496</v>
      </c>
      <c r="B8" s="284"/>
      <c r="C8" s="285"/>
      <c r="D8" s="285"/>
      <c r="E8" s="285"/>
      <c r="F8" s="285"/>
      <c r="G8" s="285"/>
      <c r="H8" s="285"/>
      <c r="I8" s="285"/>
      <c r="J8" s="285"/>
      <c r="K8" s="285"/>
      <c r="L8" s="285"/>
      <c r="M8" s="285"/>
      <c r="N8" s="285"/>
      <c r="O8" s="285"/>
      <c r="P8" s="285"/>
      <c r="Q8" s="285"/>
      <c r="R8" s="285"/>
    </row>
    <row r="10" spans="1:26">
      <c r="C10" s="110" t="s">
        <v>497</v>
      </c>
    </row>
    <row r="12" spans="1:26">
      <c r="B12" s="61" t="s">
        <v>498</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499</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500</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501</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291.0737575560272</v>
      </c>
      <c r="N22" s="241">
        <f t="shared" si="3"/>
        <v>290.74091204922667</v>
      </c>
      <c r="O22" s="241">
        <f t="shared" si="3"/>
        <v>291.91953936353468</v>
      </c>
      <c r="P22" s="241">
        <f t="shared" si="3"/>
        <v>293.64840128639929</v>
      </c>
      <c r="Q22" s="241">
        <f t="shared" si="3"/>
        <v>295.52963040440068</v>
      </c>
      <c r="R22" s="241">
        <f t="shared" si="3"/>
        <v>297.42291142862337</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502</v>
      </c>
      <c r="G24" s="91" t="s">
        <v>297</v>
      </c>
      <c r="J24" s="184">
        <f>J22*J23</f>
        <v>0</v>
      </c>
      <c r="K24" s="184">
        <f t="shared" ref="K24:R24" si="5">K22*K23</f>
        <v>0</v>
      </c>
      <c r="L24" s="184">
        <f t="shared" si="5"/>
        <v>0</v>
      </c>
      <c r="M24" s="184">
        <f>M22*M23</f>
        <v>7.0608938480197949</v>
      </c>
      <c r="N24" s="184">
        <f t="shared" si="5"/>
        <v>8.6023399642420717</v>
      </c>
      <c r="O24" s="184">
        <f t="shared" si="5"/>
        <v>9.1965407086549611</v>
      </c>
      <c r="P24" s="184">
        <f t="shared" si="5"/>
        <v>9.3967488411649818</v>
      </c>
      <c r="Q24" s="184">
        <f t="shared" si="5"/>
        <v>9.4569481729407645</v>
      </c>
      <c r="R24" s="184">
        <f t="shared" si="5"/>
        <v>8.9226873428586426</v>
      </c>
      <c r="S24" s="92"/>
      <c r="T24" s="92"/>
      <c r="U24" s="92"/>
      <c r="V24" s="92"/>
      <c r="W24" s="92"/>
      <c r="X24" s="92"/>
      <c r="Y24" s="92"/>
      <c r="Z24" s="92"/>
    </row>
    <row r="26" spans="1:16383" s="205" customFormat="1">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2.4799999999999999E-2</v>
      </c>
      <c r="N26" s="205">
        <f xml:space="preserve"> InpR!N$98</f>
        <v>2.4799999999999999E-2</v>
      </c>
      <c r="O26" s="205">
        <f xml:space="preserve"> InpR!O$98</f>
        <v>2.4799999999999999E-2</v>
      </c>
      <c r="P26" s="205">
        <f xml:space="preserve"> InpR!P$98</f>
        <v>2.4799999999999999E-2</v>
      </c>
      <c r="Q26" s="205">
        <f xml:space="preserve"> InpR!Q$98</f>
        <v>2.4799999999999999E-2</v>
      </c>
      <c r="R26" s="205">
        <f xml:space="preserve"> InpR!R$98</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291.0737575560272</v>
      </c>
      <c r="N27" s="241">
        <f t="shared" si="6"/>
        <v>290.74091204922667</v>
      </c>
      <c r="O27" s="241">
        <f t="shared" si="6"/>
        <v>291.91953936353468</v>
      </c>
      <c r="P27" s="241">
        <f t="shared" si="6"/>
        <v>293.64840128639929</v>
      </c>
      <c r="Q27" s="241">
        <f t="shared" si="6"/>
        <v>295.52963040440068</v>
      </c>
      <c r="R27" s="241">
        <f t="shared" si="6"/>
        <v>297.42291142862337</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7.0608938480197949</v>
      </c>
      <c r="N28" s="184">
        <f t="shared" si="7"/>
        <v>8.6023399642420717</v>
      </c>
      <c r="O28" s="184">
        <f t="shared" si="7"/>
        <v>9.1965407086549611</v>
      </c>
      <c r="P28" s="184">
        <f t="shared" si="7"/>
        <v>9.3967488411649818</v>
      </c>
      <c r="Q28" s="184">
        <f t="shared" si="7"/>
        <v>9.4569481729407645</v>
      </c>
      <c r="R28" s="184">
        <f t="shared" si="7"/>
        <v>8.9226873428586426</v>
      </c>
    </row>
    <row r="29" spans="1:16383">
      <c r="A29" s="170"/>
      <c r="B29" s="165"/>
      <c r="C29" s="166"/>
      <c r="D29" s="171"/>
      <c r="E29" s="91" t="s">
        <v>503</v>
      </c>
      <c r="F29" s="91"/>
      <c r="G29" s="91" t="s">
        <v>297</v>
      </c>
      <c r="H29" s="184"/>
      <c r="I29" s="184"/>
      <c r="J29" s="184">
        <f t="shared" ref="J29:R29" si="8" xml:space="preserve"> (J27+J28) * J26</f>
        <v>0</v>
      </c>
      <c r="K29" s="184">
        <f t="shared" si="8"/>
        <v>0</v>
      </c>
      <c r="L29" s="184">
        <f xml:space="preserve"> (L27+L28) * L26</f>
        <v>0</v>
      </c>
      <c r="M29" s="184">
        <f t="shared" si="8"/>
        <v>7.393739354820366</v>
      </c>
      <c r="N29" s="184">
        <f t="shared" si="8"/>
        <v>7.423712649934024</v>
      </c>
      <c r="O29" s="184">
        <f t="shared" si="8"/>
        <v>7.4676787857903024</v>
      </c>
      <c r="P29" s="184">
        <f t="shared" si="8"/>
        <v>7.5155197231635942</v>
      </c>
      <c r="Q29" s="184">
        <f t="shared" si="8"/>
        <v>7.5636671487180678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InpR!$E$91</f>
        <v>RCV - CPI(H) + RPI wedge initial balance - nominal - WR</v>
      </c>
      <c r="F31" s="250">
        <f>InpR!$F$91</f>
        <v>291.0737575560272</v>
      </c>
      <c r="G31" s="200" t="str">
        <f>InpR!$G$91</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504</v>
      </c>
      <c r="G34" s="92" t="s">
        <v>297</v>
      </c>
      <c r="J34" s="242">
        <f t="shared" ref="J34:R34" si="9" xml:space="preserve"> I37</f>
        <v>0</v>
      </c>
      <c r="K34" s="242">
        <f t="shared" si="9"/>
        <v>0</v>
      </c>
      <c r="L34" s="242">
        <f t="shared" si="9"/>
        <v>0</v>
      </c>
      <c r="M34" s="242">
        <f t="shared" si="9"/>
        <v>291.0737575560272</v>
      </c>
      <c r="N34" s="242">
        <f t="shared" si="9"/>
        <v>290.74091204922667</v>
      </c>
      <c r="O34" s="242">
        <f t="shared" si="9"/>
        <v>291.91953936353468</v>
      </c>
      <c r="P34" s="242">
        <f t="shared" si="9"/>
        <v>293.64840128639929</v>
      </c>
      <c r="Q34" s="242">
        <f t="shared" si="9"/>
        <v>295.52963040440068</v>
      </c>
      <c r="R34" s="242">
        <f t="shared" si="9"/>
        <v>297.42291142862337</v>
      </c>
    </row>
    <row r="35" spans="1:26">
      <c r="A35" s="47"/>
      <c r="B35" s="51"/>
      <c r="C35" s="111"/>
      <c r="D35" s="56" t="s">
        <v>505</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7.0608938480197949</v>
      </c>
      <c r="N35" s="242">
        <f t="shared" si="10"/>
        <v>8.6023399642420717</v>
      </c>
      <c r="O35" s="242">
        <f t="shared" si="10"/>
        <v>9.1965407086549611</v>
      </c>
      <c r="P35" s="242">
        <f t="shared" si="10"/>
        <v>9.3967488411649818</v>
      </c>
      <c r="Q35" s="242">
        <f t="shared" si="10"/>
        <v>9.4569481729407645</v>
      </c>
      <c r="R35" s="242">
        <f t="shared" si="10"/>
        <v>8.9226873428586426</v>
      </c>
    </row>
    <row r="36" spans="1:26">
      <c r="A36" s="47"/>
      <c r="B36" s="51"/>
      <c r="C36" s="111"/>
      <c r="D36" s="56" t="s">
        <v>506</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7.393739354820366</v>
      </c>
      <c r="N36" s="242">
        <f t="shared" si="11"/>
        <v>7.423712649934024</v>
      </c>
      <c r="O36" s="242">
        <f t="shared" si="11"/>
        <v>7.4676787857903024</v>
      </c>
      <c r="P36" s="242">
        <f t="shared" si="11"/>
        <v>7.5155197231635942</v>
      </c>
      <c r="Q36" s="242">
        <f t="shared" si="11"/>
        <v>7.5636671487180678</v>
      </c>
      <c r="R36" s="242">
        <f t="shared" si="11"/>
        <v>0</v>
      </c>
    </row>
    <row r="37" spans="1:26" s="138" customFormat="1">
      <c r="A37" s="134"/>
      <c r="B37" s="135"/>
      <c r="C37" s="136"/>
      <c r="D37" s="137"/>
      <c r="E37" s="138" t="s">
        <v>507</v>
      </c>
      <c r="G37" s="163" t="s">
        <v>297</v>
      </c>
      <c r="J37" s="243">
        <f t="shared" ref="J37:R37" si="12" xml:space="preserve"> IF( J32 = 1, $F31, J34 + J35 - J36)</f>
        <v>0</v>
      </c>
      <c r="K37" s="243">
        <f t="shared" si="12"/>
        <v>0</v>
      </c>
      <c r="L37" s="243">
        <f t="shared" si="12"/>
        <v>291.0737575560272</v>
      </c>
      <c r="M37" s="243">
        <f t="shared" si="12"/>
        <v>290.74091204922667</v>
      </c>
      <c r="N37" s="243">
        <f t="shared" si="12"/>
        <v>291.91953936353468</v>
      </c>
      <c r="O37" s="243">
        <f t="shared" si="12"/>
        <v>293.64840128639929</v>
      </c>
      <c r="P37" s="243">
        <f t="shared" si="12"/>
        <v>295.52963040440068</v>
      </c>
      <c r="Q37" s="243">
        <f t="shared" si="12"/>
        <v>297.42291142862337</v>
      </c>
      <c r="R37" s="243">
        <f t="shared" si="12"/>
        <v>306.345598771482</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291.0737575560272</v>
      </c>
      <c r="N39" s="185">
        <f t="shared" si="13"/>
        <v>290.74091204922667</v>
      </c>
      <c r="O39" s="185">
        <f t="shared" si="13"/>
        <v>291.91953936353468</v>
      </c>
      <c r="P39" s="185">
        <f t="shared" si="13"/>
        <v>293.64840128639929</v>
      </c>
      <c r="Q39" s="185">
        <f t="shared" si="13"/>
        <v>295.52963040440068</v>
      </c>
      <c r="R39" s="185">
        <f t="shared" si="13"/>
        <v>297.42291142862337</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7.0608938480197949</v>
      </c>
      <c r="N40" s="242">
        <f t="shared" si="14"/>
        <v>8.6023399642420717</v>
      </c>
      <c r="O40" s="242">
        <f t="shared" si="14"/>
        <v>9.1965407086549611</v>
      </c>
      <c r="P40" s="242">
        <f t="shared" si="14"/>
        <v>9.3967488411649818</v>
      </c>
      <c r="Q40" s="242">
        <f t="shared" si="14"/>
        <v>9.4569481729407645</v>
      </c>
      <c r="R40" s="242">
        <f t="shared" si="14"/>
        <v>8.9226873428586426</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291.0737575560272</v>
      </c>
      <c r="M41" s="185">
        <f t="shared" si="15"/>
        <v>290.74091204922667</v>
      </c>
      <c r="N41" s="185">
        <f t="shared" si="15"/>
        <v>291.91953936353468</v>
      </c>
      <c r="O41" s="185">
        <f t="shared" si="15"/>
        <v>293.64840128639929</v>
      </c>
      <c r="P41" s="185">
        <f t="shared" si="15"/>
        <v>295.52963040440068</v>
      </c>
      <c r="Q41" s="185">
        <f t="shared" si="15"/>
        <v>297.42291142862337</v>
      </c>
      <c r="R41" s="185">
        <f t="shared" si="15"/>
        <v>306.345598771482</v>
      </c>
    </row>
    <row r="42" spans="1:26" s="92" customFormat="1">
      <c r="A42" s="164"/>
      <c r="B42" s="165"/>
      <c r="C42" s="166"/>
      <c r="D42" s="167"/>
      <c r="E42" s="92" t="s">
        <v>508</v>
      </c>
      <c r="G42" s="92" t="s">
        <v>297</v>
      </c>
      <c r="J42" s="185">
        <f t="shared" ref="J42:L42" si="16" xml:space="preserve"> ( (J39+J40) + J41) / 2</f>
        <v>0</v>
      </c>
      <c r="K42" s="185">
        <f t="shared" si="16"/>
        <v>0</v>
      </c>
      <c r="L42" s="185">
        <f t="shared" si="16"/>
        <v>145.5368787780136</v>
      </c>
      <c r="M42" s="185">
        <f xml:space="preserve"> ( (M39+M40) + M41) / 2</f>
        <v>294.43778172663684</v>
      </c>
      <c r="N42" s="185">
        <f t="shared" ref="N42:R42" si="17" xml:space="preserve"> ( (N39+N40) + N41) / 2</f>
        <v>295.6313956885017</v>
      </c>
      <c r="O42" s="185">
        <f t="shared" si="17"/>
        <v>297.38224067929445</v>
      </c>
      <c r="P42" s="185">
        <f t="shared" si="17"/>
        <v>299.28739026598248</v>
      </c>
      <c r="Q42" s="185">
        <f t="shared" si="17"/>
        <v>301.20474500298241</v>
      </c>
      <c r="R42" s="185">
        <f t="shared" si="17"/>
        <v>306.345598771482</v>
      </c>
    </row>
    <row r="43" spans="1:26" s="92" customFormat="1">
      <c r="A43" s="164"/>
      <c r="B43" s="165"/>
      <c r="C43" s="166"/>
      <c r="D43" s="167"/>
    </row>
    <row r="44" spans="1:26">
      <c r="B44" s="61" t="s">
        <v>509</v>
      </c>
    </row>
    <row r="45" spans="1:26" s="205" customFormat="1">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2.2181345335277269E-2</v>
      </c>
      <c r="N45" s="205">
        <f xml:space="preserve"> InpR!N$105</f>
        <v>2.2181345335277269E-2</v>
      </c>
      <c r="O45" s="205">
        <f xml:space="preserve"> InpR!O$105</f>
        <v>2.2181345335277269E-2</v>
      </c>
      <c r="P45" s="205">
        <f xml:space="preserve"> InpR!P$105</f>
        <v>2.2181345335277269E-2</v>
      </c>
      <c r="Q45" s="205">
        <f xml:space="preserve"> InpR!Q$105</f>
        <v>2.2181345335277269E-2</v>
      </c>
      <c r="R45" s="205">
        <f xml:space="preserve"> InpR!R$105</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145.5368787780136</v>
      </c>
      <c r="M47" s="184">
        <f t="shared" si="18"/>
        <v>294.43778172663684</v>
      </c>
      <c r="N47" s="184">
        <f t="shared" si="18"/>
        <v>295.6313956885017</v>
      </c>
      <c r="O47" s="184">
        <f t="shared" si="18"/>
        <v>297.38224067929445</v>
      </c>
      <c r="P47" s="184">
        <f t="shared" si="18"/>
        <v>299.28739026598248</v>
      </c>
      <c r="Q47" s="184">
        <f t="shared" si="18"/>
        <v>301.20474500298241</v>
      </c>
      <c r="R47" s="184">
        <f t="shared" si="18"/>
        <v>306.345598771482</v>
      </c>
      <c r="S47" s="92"/>
      <c r="T47" s="92"/>
      <c r="U47" s="92"/>
      <c r="V47" s="92"/>
      <c r="W47" s="92"/>
      <c r="X47" s="92"/>
      <c r="Y47" s="92"/>
      <c r="Z47" s="92"/>
    </row>
    <row r="48" spans="1:26" s="91" customFormat="1">
      <c r="A48" s="170"/>
      <c r="B48" s="165"/>
      <c r="C48" s="166"/>
      <c r="D48" s="171"/>
      <c r="E48" s="172" t="s">
        <v>510</v>
      </c>
      <c r="G48" s="91" t="s">
        <v>297</v>
      </c>
      <c r="H48" s="184"/>
      <c r="I48" s="184"/>
      <c r="J48" s="184">
        <f t="shared" ref="J48:K48" si="19">J45*J47*J46</f>
        <v>0</v>
      </c>
      <c r="K48" s="184">
        <f t="shared" si="19"/>
        <v>0</v>
      </c>
      <c r="L48" s="184">
        <f>L45*L47*L46</f>
        <v>0</v>
      </c>
      <c r="M48" s="184">
        <f>M45*M47*M46</f>
        <v>6.5310261162315228</v>
      </c>
      <c r="N48" s="184">
        <f t="shared" ref="N48:R48" si="20">N45*N47*N46</f>
        <v>6.5575020797166559</v>
      </c>
      <c r="O48" s="184">
        <f t="shared" si="20"/>
        <v>6.5963381770859701</v>
      </c>
      <c r="P48" s="184">
        <f t="shared" si="20"/>
        <v>6.6385969579836583</v>
      </c>
      <c r="Q48" s="184">
        <f t="shared" si="20"/>
        <v>6.6811264655352831</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511</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7.393739354820366</v>
      </c>
      <c r="N51" s="184">
        <f t="shared" si="21"/>
        <v>7.423712649934024</v>
      </c>
      <c r="O51" s="184">
        <f t="shared" si="21"/>
        <v>7.4676787857903024</v>
      </c>
      <c r="P51" s="184">
        <f t="shared" si="21"/>
        <v>7.5155197231635942</v>
      </c>
      <c r="Q51" s="184">
        <f t="shared" si="21"/>
        <v>7.5636671487180678</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6.5310261162315228</v>
      </c>
      <c r="N52" s="184">
        <f t="shared" si="22"/>
        <v>6.5575020797166559</v>
      </c>
      <c r="O52" s="184">
        <f t="shared" si="22"/>
        <v>6.5963381770859701</v>
      </c>
      <c r="P52" s="184">
        <f t="shared" si="22"/>
        <v>6.6385969579836583</v>
      </c>
      <c r="Q52" s="184">
        <f t="shared" si="22"/>
        <v>6.6811264655352831</v>
      </c>
      <c r="R52" s="184">
        <f t="shared" si="22"/>
        <v>0</v>
      </c>
      <c r="S52" s="92"/>
      <c r="T52" s="92"/>
      <c r="U52" s="92"/>
      <c r="V52" s="92"/>
      <c r="W52" s="92"/>
      <c r="X52" s="92"/>
      <c r="Y52" s="92"/>
      <c r="Z52" s="92"/>
    </row>
    <row r="53" spans="1:26" s="91" customFormat="1">
      <c r="A53" s="170"/>
      <c r="B53" s="165"/>
      <c r="C53" s="166"/>
      <c r="D53" s="171"/>
      <c r="E53" s="172" t="s">
        <v>512</v>
      </c>
      <c r="G53" s="91" t="str">
        <f xml:space="preserve"> G$48</f>
        <v>£m</v>
      </c>
      <c r="H53" s="184">
        <f>SUM(J53:R53)</f>
        <v>70.368907458979436</v>
      </c>
      <c r="I53" s="184"/>
      <c r="J53" s="184">
        <f t="shared" ref="J53:R53" si="23">SUM(J51:J52)</f>
        <v>0</v>
      </c>
      <c r="K53" s="184">
        <f t="shared" si="23"/>
        <v>0</v>
      </c>
      <c r="L53" s="184">
        <f>SUM(L51:L52)</f>
        <v>0</v>
      </c>
      <c r="M53" s="185">
        <f t="shared" si="23"/>
        <v>13.924765471051888</v>
      </c>
      <c r="N53" s="185">
        <f t="shared" si="23"/>
        <v>13.981214729650681</v>
      </c>
      <c r="O53" s="184">
        <f t="shared" si="23"/>
        <v>14.064016962876273</v>
      </c>
      <c r="P53" s="184">
        <f t="shared" si="23"/>
        <v>14.154116681147253</v>
      </c>
      <c r="Q53" s="184">
        <f t="shared" si="23"/>
        <v>14.24479361425335</v>
      </c>
      <c r="R53" s="184">
        <f t="shared" si="23"/>
        <v>0</v>
      </c>
      <c r="S53" s="92"/>
      <c r="T53" s="92"/>
      <c r="U53" s="92"/>
      <c r="V53" s="92"/>
      <c r="W53" s="92"/>
      <c r="X53" s="92"/>
      <c r="Y53" s="92"/>
      <c r="Z53" s="92"/>
    </row>
    <row r="55" spans="1:26">
      <c r="A55" s="283" t="s">
        <v>513</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514</v>
      </c>
      <c r="M57" s="177"/>
      <c r="N57" s="177"/>
      <c r="O57" s="177"/>
      <c r="P57" s="177"/>
      <c r="Q57" s="177"/>
    </row>
    <row r="58" spans="1:26">
      <c r="C58" s="110" t="s">
        <v>515</v>
      </c>
      <c r="M58" s="177"/>
      <c r="N58" s="177"/>
      <c r="O58" s="177"/>
      <c r="P58" s="177"/>
      <c r="Q58" s="177"/>
    </row>
    <row r="59" spans="1:26">
      <c r="C59" s="110" t="s">
        <v>516</v>
      </c>
      <c r="M59" s="177"/>
      <c r="N59" s="177"/>
      <c r="O59" s="177"/>
      <c r="P59" s="177"/>
      <c r="Q59" s="177"/>
    </row>
    <row r="60" spans="1:26">
      <c r="M60" s="177"/>
      <c r="N60" s="177"/>
      <c r="O60" s="177"/>
      <c r="P60" s="177"/>
      <c r="Q60" s="177"/>
    </row>
    <row r="61" spans="1:26" s="91" customFormat="1">
      <c r="A61" s="170"/>
      <c r="B61" s="165"/>
      <c r="C61" s="166"/>
      <c r="D61" s="171"/>
      <c r="E61" s="172" t="s">
        <v>517</v>
      </c>
      <c r="G61" s="91" t="s">
        <v>297</v>
      </c>
      <c r="J61" s="184">
        <f t="shared" ref="J61:R61" si="24" xml:space="preserve"> J53</f>
        <v>0</v>
      </c>
      <c r="K61" s="184">
        <f t="shared" si="24"/>
        <v>0</v>
      </c>
      <c r="L61" s="184">
        <f t="shared" si="24"/>
        <v>0</v>
      </c>
      <c r="M61" s="184">
        <f t="shared" si="24"/>
        <v>13.924765471051888</v>
      </c>
      <c r="N61" s="184">
        <f t="shared" si="24"/>
        <v>13.981214729650681</v>
      </c>
      <c r="O61" s="184">
        <f t="shared" si="24"/>
        <v>14.064016962876273</v>
      </c>
      <c r="P61" s="184">
        <f t="shared" si="24"/>
        <v>14.154116681147253</v>
      </c>
      <c r="Q61" s="184">
        <f t="shared" si="24"/>
        <v>14.24479361425335</v>
      </c>
      <c r="R61" s="184">
        <f t="shared" si="24"/>
        <v>0</v>
      </c>
      <c r="S61" s="92"/>
      <c r="T61" s="92"/>
      <c r="U61" s="92"/>
      <c r="V61" s="92"/>
      <c r="W61" s="92"/>
      <c r="X61" s="92"/>
      <c r="Y61" s="92"/>
      <c r="Z61" s="92"/>
    </row>
    <row r="62" spans="1:26">
      <c r="L62" s="247"/>
      <c r="M62" s="280"/>
      <c r="N62" s="280"/>
      <c r="O62" s="280"/>
      <c r="P62" s="280"/>
      <c r="Q62" s="280"/>
      <c r="R62" s="247"/>
    </row>
    <row r="63" spans="1:26">
      <c r="A63" s="283" t="s">
        <v>518</v>
      </c>
      <c r="B63" s="284"/>
      <c r="C63" s="285"/>
      <c r="D63" s="285"/>
      <c r="E63" s="285"/>
      <c r="F63" s="285"/>
      <c r="G63" s="285"/>
      <c r="H63" s="285"/>
      <c r="I63" s="285"/>
      <c r="J63" s="285"/>
      <c r="K63" s="285"/>
      <c r="L63" s="285"/>
      <c r="M63" s="285"/>
      <c r="N63" s="285"/>
      <c r="O63" s="285"/>
      <c r="P63" s="285"/>
      <c r="Q63" s="285"/>
      <c r="R63" s="285"/>
    </row>
    <row r="65" spans="1:16383">
      <c r="C65" s="110" t="s">
        <v>519</v>
      </c>
    </row>
    <row r="67" spans="1:16383">
      <c r="B67" s="61" t="s">
        <v>520</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4.8133097446378947E-3</v>
      </c>
      <c r="R69" s="205">
        <f>Index!R$135</f>
        <v>0</v>
      </c>
    </row>
    <row r="70" spans="1:16383" s="172" customFormat="1">
      <c r="A70" s="173"/>
      <c r="B70" s="174"/>
      <c r="C70" s="175"/>
      <c r="D70" s="176"/>
      <c r="E70" s="172" t="s">
        <v>521</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2.5813309744639135E-2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522</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291.0737575560272</v>
      </c>
      <c r="N73" s="241">
        <f t="shared" si="27"/>
        <v>289.67682085677751</v>
      </c>
      <c r="O73" s="241">
        <f t="shared" si="27"/>
        <v>294.09392235999422</v>
      </c>
      <c r="P73" s="241">
        <f t="shared" si="27"/>
        <v>304.51013647118407</v>
      </c>
      <c r="Q73" s="241">
        <f t="shared" si="27"/>
        <v>308.93123583162242</v>
      </c>
      <c r="R73" s="241">
        <f t="shared" si="27"/>
        <v>309.0465103288422</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2.5813309744639135E-2</v>
      </c>
      <c r="R74" s="172">
        <f t="shared" si="28"/>
        <v>1.999999999999913E-2</v>
      </c>
      <c r="S74" s="177"/>
      <c r="T74" s="177"/>
      <c r="U74" s="177"/>
      <c r="V74" s="177"/>
      <c r="W74" s="177"/>
      <c r="X74" s="177"/>
      <c r="Y74" s="177"/>
      <c r="Z74" s="177"/>
    </row>
    <row r="75" spans="1:16383">
      <c r="E75" s="7" t="s">
        <v>523</v>
      </c>
      <c r="G75" s="162" t="s">
        <v>297</v>
      </c>
      <c r="J75" s="184">
        <f t="shared" ref="J75:L75" si="29">J73*J74</f>
        <v>0</v>
      </c>
      <c r="K75" s="184">
        <f t="shared" si="29"/>
        <v>0</v>
      </c>
      <c r="L75" s="184">
        <f t="shared" si="29"/>
        <v>0</v>
      </c>
      <c r="M75" s="184">
        <f>M73*M74</f>
        <v>5.9697420920219537</v>
      </c>
      <c r="N75" s="184">
        <f t="shared" ref="N75:R75" si="30">N73*N74</f>
        <v>11.896110193257591</v>
      </c>
      <c r="O75" s="184">
        <f t="shared" si="30"/>
        <v>18.160114218332332</v>
      </c>
      <c r="P75" s="184">
        <f t="shared" si="30"/>
        <v>12.277431034581346</v>
      </c>
      <c r="Q75" s="184">
        <f t="shared" si="30"/>
        <v>7.9745376803158292</v>
      </c>
      <c r="R75" s="184">
        <f t="shared" si="30"/>
        <v>6.1809302065765754</v>
      </c>
    </row>
    <row r="77" spans="1:16383" s="205" customFormat="1">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2.4799999999999999E-2</v>
      </c>
      <c r="N77" s="205">
        <f xml:space="preserve"> InpR!N$98</f>
        <v>2.4799999999999999E-2</v>
      </c>
      <c r="O77" s="205">
        <f xml:space="preserve"> InpR!O$98</f>
        <v>2.4799999999999999E-2</v>
      </c>
      <c r="P77" s="205">
        <f xml:space="preserve"> InpR!P$98</f>
        <v>2.4799999999999999E-2</v>
      </c>
      <c r="Q77" s="205">
        <f xml:space="preserve"> InpR!Q$98</f>
        <v>2.4799999999999999E-2</v>
      </c>
      <c r="R77" s="205">
        <f xml:space="preserve"> InpR!R$98</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291.0737575560272</v>
      </c>
      <c r="N78" s="241">
        <f t="shared" si="31"/>
        <v>289.67682085677751</v>
      </c>
      <c r="O78" s="241">
        <f t="shared" si="31"/>
        <v>294.09392235999422</v>
      </c>
      <c r="P78" s="241">
        <f t="shared" si="31"/>
        <v>304.51013647118407</v>
      </c>
      <c r="Q78" s="241">
        <f t="shared" si="31"/>
        <v>308.93123583162242</v>
      </c>
      <c r="R78" s="241">
        <f t="shared" si="31"/>
        <v>309.0465103288422</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5.9697420920219537</v>
      </c>
      <c r="N79" s="184">
        <f t="shared" si="32"/>
        <v>11.896110193257591</v>
      </c>
      <c r="O79" s="184">
        <f t="shared" si="32"/>
        <v>18.160114218332332</v>
      </c>
      <c r="P79" s="184">
        <f t="shared" si="32"/>
        <v>12.277431034581346</v>
      </c>
      <c r="Q79" s="184">
        <f t="shared" si="32"/>
        <v>7.9745376803158292</v>
      </c>
      <c r="R79" s="184">
        <f t="shared" si="32"/>
        <v>6.1809302065765754</v>
      </c>
    </row>
    <row r="80" spans="1:16383">
      <c r="E80" s="7" t="s">
        <v>524</v>
      </c>
      <c r="F80" s="244"/>
      <c r="G80" s="244" t="s">
        <v>297</v>
      </c>
      <c r="H80" s="244"/>
      <c r="I80" s="244"/>
      <c r="J80" s="184">
        <f t="shared" ref="J80:R80" si="33" xml:space="preserve"> (J78+J79) * J77</f>
        <v>0</v>
      </c>
      <c r="K80" s="184">
        <f t="shared" si="33"/>
        <v>0</v>
      </c>
      <c r="L80" s="184">
        <f t="shared" si="33"/>
        <v>0</v>
      </c>
      <c r="M80" s="184">
        <f t="shared" si="33"/>
        <v>7.3666787912716183</v>
      </c>
      <c r="N80" s="184">
        <f xml:space="preserve"> (N78+N79) * N77</f>
        <v>7.4790086900408701</v>
      </c>
      <c r="O80" s="184">
        <f t="shared" si="33"/>
        <v>7.7439001071424984</v>
      </c>
      <c r="P80" s="184">
        <f t="shared" si="33"/>
        <v>7.8563316741429823</v>
      </c>
      <c r="Q80" s="184">
        <f t="shared" si="33"/>
        <v>7.8592631830960684</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InpR!$E$91</f>
        <v>RCV - CPI(H) + RPI wedge initial balance - nominal - WR</v>
      </c>
      <c r="F82" s="250">
        <f>InpR!$F$91</f>
        <v>291.0737575560272</v>
      </c>
      <c r="G82" s="200" t="str">
        <f>InpR!$G$91</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525</v>
      </c>
      <c r="G85" s="162" t="s">
        <v>297</v>
      </c>
      <c r="J85" s="242">
        <f t="shared" ref="J85:R85" si="34" xml:space="preserve"> I88</f>
        <v>0</v>
      </c>
      <c r="K85" s="242">
        <f t="shared" si="34"/>
        <v>0</v>
      </c>
      <c r="L85" s="242">
        <f t="shared" si="34"/>
        <v>0</v>
      </c>
      <c r="M85" s="242">
        <f t="shared" si="34"/>
        <v>291.0737575560272</v>
      </c>
      <c r="N85" s="242">
        <f t="shared" si="34"/>
        <v>289.67682085677751</v>
      </c>
      <c r="O85" s="242">
        <f t="shared" si="34"/>
        <v>294.09392235999422</v>
      </c>
      <c r="P85" s="242">
        <f t="shared" si="34"/>
        <v>304.51013647118407</v>
      </c>
      <c r="Q85" s="242">
        <f t="shared" si="34"/>
        <v>308.93123583162242</v>
      </c>
      <c r="R85" s="242">
        <f t="shared" si="34"/>
        <v>309.0465103288422</v>
      </c>
    </row>
    <row r="86" spans="1:18">
      <c r="A86" s="47"/>
      <c r="B86" s="51"/>
      <c r="C86" s="111"/>
      <c r="D86" s="56" t="s">
        <v>505</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5.9697420920219537</v>
      </c>
      <c r="N86" s="242">
        <f t="shared" si="35"/>
        <v>11.896110193257591</v>
      </c>
      <c r="O86" s="242">
        <f t="shared" si="35"/>
        <v>18.160114218332332</v>
      </c>
      <c r="P86" s="242">
        <f t="shared" si="35"/>
        <v>12.277431034581346</v>
      </c>
      <c r="Q86" s="242">
        <f t="shared" si="35"/>
        <v>7.9745376803158292</v>
      </c>
      <c r="R86" s="242">
        <f t="shared" si="35"/>
        <v>6.1809302065765754</v>
      </c>
    </row>
    <row r="87" spans="1:18">
      <c r="A87" s="47"/>
      <c r="B87" s="51"/>
      <c r="C87" s="111"/>
      <c r="D87" s="56" t="s">
        <v>506</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7.3666787912716183</v>
      </c>
      <c r="N87" s="242">
        <f t="shared" si="36"/>
        <v>7.4790086900408701</v>
      </c>
      <c r="O87" s="242">
        <f t="shared" si="36"/>
        <v>7.7439001071424984</v>
      </c>
      <c r="P87" s="242">
        <f t="shared" si="36"/>
        <v>7.8563316741429823</v>
      </c>
      <c r="Q87" s="242">
        <f t="shared" si="36"/>
        <v>7.8592631830960684</v>
      </c>
      <c r="R87" s="242">
        <f t="shared" si="36"/>
        <v>0</v>
      </c>
    </row>
    <row r="88" spans="1:18" s="138" customFormat="1">
      <c r="A88" s="134"/>
      <c r="B88" s="135"/>
      <c r="C88" s="136"/>
      <c r="D88" s="137"/>
      <c r="E88" s="138" t="s">
        <v>526</v>
      </c>
      <c r="G88" s="163" t="s">
        <v>297</v>
      </c>
      <c r="J88" s="243">
        <f t="shared" ref="J88:R88" si="37" xml:space="preserve"> IF( J83 = 1, $F82, J85 + J86 - J87)</f>
        <v>0</v>
      </c>
      <c r="K88" s="243">
        <f t="shared" si="37"/>
        <v>0</v>
      </c>
      <c r="L88" s="243">
        <f t="shared" si="37"/>
        <v>291.0737575560272</v>
      </c>
      <c r="M88" s="243">
        <f t="shared" si="37"/>
        <v>289.67682085677751</v>
      </c>
      <c r="N88" s="243">
        <f t="shared" si="37"/>
        <v>294.09392235999422</v>
      </c>
      <c r="O88" s="243">
        <f t="shared" si="37"/>
        <v>304.51013647118407</v>
      </c>
      <c r="P88" s="243">
        <f t="shared" si="37"/>
        <v>308.93123583162242</v>
      </c>
      <c r="Q88" s="243">
        <f t="shared" si="37"/>
        <v>309.0465103288422</v>
      </c>
      <c r="R88" s="243">
        <f t="shared" si="37"/>
        <v>315.22744053541879</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291.0737575560272</v>
      </c>
      <c r="N90" s="185">
        <f t="shared" si="38"/>
        <v>289.67682085677751</v>
      </c>
      <c r="O90" s="185">
        <f t="shared" si="38"/>
        <v>294.09392235999422</v>
      </c>
      <c r="P90" s="185">
        <f t="shared" si="38"/>
        <v>304.51013647118407</v>
      </c>
      <c r="Q90" s="185">
        <f t="shared" si="38"/>
        <v>308.93123583162242</v>
      </c>
      <c r="R90" s="185">
        <f t="shared" si="38"/>
        <v>309.0465103288422</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5.9697420920219537</v>
      </c>
      <c r="N91" s="242">
        <f t="shared" si="39"/>
        <v>11.896110193257591</v>
      </c>
      <c r="O91" s="242">
        <f t="shared" si="39"/>
        <v>18.160114218332332</v>
      </c>
      <c r="P91" s="242">
        <f t="shared" si="39"/>
        <v>12.277431034581346</v>
      </c>
      <c r="Q91" s="242">
        <f t="shared" si="39"/>
        <v>7.9745376803158292</v>
      </c>
      <c r="R91" s="242">
        <f t="shared" si="39"/>
        <v>6.1809302065765754</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291.0737575560272</v>
      </c>
      <c r="M92" s="185">
        <f t="shared" si="40"/>
        <v>289.67682085677751</v>
      </c>
      <c r="N92" s="185">
        <f t="shared" si="40"/>
        <v>294.09392235999422</v>
      </c>
      <c r="O92" s="185">
        <f t="shared" si="40"/>
        <v>304.51013647118407</v>
      </c>
      <c r="P92" s="185">
        <f t="shared" si="40"/>
        <v>308.93123583162242</v>
      </c>
      <c r="Q92" s="185">
        <f t="shared" si="40"/>
        <v>309.0465103288422</v>
      </c>
      <c r="R92" s="185">
        <f t="shared" si="40"/>
        <v>315.22744053541879</v>
      </c>
    </row>
    <row r="93" spans="1:18">
      <c r="A93" s="49"/>
      <c r="D93" s="57"/>
      <c r="E93" s="7" t="s">
        <v>527</v>
      </c>
      <c r="G93" s="92" t="s">
        <v>297</v>
      </c>
      <c r="H93" s="244"/>
      <c r="I93" s="244"/>
      <c r="J93" s="185">
        <f t="shared" ref="J93:K93" si="41" xml:space="preserve"> ( (J90+J91) + J92) / 2</f>
        <v>0</v>
      </c>
      <c r="K93" s="185">
        <f t="shared" si="41"/>
        <v>0</v>
      </c>
      <c r="L93" s="185">
        <f xml:space="preserve"> ( (L90+L91) + L92) / 2</f>
        <v>145.5368787780136</v>
      </c>
      <c r="M93" s="185">
        <f xml:space="preserve"> ( (M90+M91) + M92) / 2</f>
        <v>293.36016025241332</v>
      </c>
      <c r="N93" s="185">
        <f t="shared" ref="N93:P93" si="42" xml:space="preserve"> ( (N90+N91) + N92) / 2</f>
        <v>297.83342670501463</v>
      </c>
      <c r="O93" s="185">
        <f t="shared" si="42"/>
        <v>308.38208652475532</v>
      </c>
      <c r="P93" s="185">
        <f t="shared" si="42"/>
        <v>312.85940166869392</v>
      </c>
      <c r="Q93" s="185">
        <f xml:space="preserve"> ( (Q90+Q91) + Q92) / 2</f>
        <v>312.97614192039021</v>
      </c>
      <c r="R93" s="185">
        <f t="shared" ref="R93" si="43" xml:space="preserve"> ( (R90+R91) + R92) / 2</f>
        <v>315.22744053541879</v>
      </c>
    </row>
    <row r="94" spans="1:18">
      <c r="A94" s="49"/>
      <c r="D94" s="57"/>
      <c r="J94" s="92"/>
      <c r="K94" s="92"/>
      <c r="L94" s="92"/>
      <c r="M94" s="92"/>
      <c r="N94" s="92"/>
      <c r="O94" s="92"/>
      <c r="P94" s="92"/>
      <c r="Q94" s="92"/>
      <c r="R94" s="92"/>
    </row>
    <row r="95" spans="1:18">
      <c r="B95" s="61" t="s">
        <v>528</v>
      </c>
    </row>
    <row r="96" spans="1:18" s="205" customFormat="1">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2.2181345335277269E-2</v>
      </c>
      <c r="N96" s="205">
        <f xml:space="preserve"> InpR!N$105</f>
        <v>2.2181345335277269E-2</v>
      </c>
      <c r="O96" s="205">
        <f xml:space="preserve"> InpR!O$105</f>
        <v>2.2181345335277269E-2</v>
      </c>
      <c r="P96" s="205">
        <f xml:space="preserve"> InpR!P$105</f>
        <v>2.2181345335277269E-2</v>
      </c>
      <c r="Q96" s="205">
        <f xml:space="preserve"> InpR!Q$105</f>
        <v>2.2181345335277269E-2</v>
      </c>
      <c r="R96" s="205">
        <f xml:space="preserve"> InpR!R$105</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145.5368787780136</v>
      </c>
      <c r="M98" s="184">
        <f t="shared" si="44"/>
        <v>293.36016025241332</v>
      </c>
      <c r="N98" s="184">
        <f t="shared" si="44"/>
        <v>297.83342670501463</v>
      </c>
      <c r="O98" s="184">
        <f t="shared" si="44"/>
        <v>308.38208652475532</v>
      </c>
      <c r="P98" s="184">
        <f t="shared" si="44"/>
        <v>312.85940166869392</v>
      </c>
      <c r="Q98" s="184">
        <f t="shared" si="44"/>
        <v>312.97614192039021</v>
      </c>
      <c r="R98" s="184">
        <f t="shared" si="44"/>
        <v>315.22744053541879</v>
      </c>
    </row>
    <row r="99" spans="1:26">
      <c r="E99" s="7" t="s">
        <v>529</v>
      </c>
      <c r="F99" s="244"/>
      <c r="G99" s="184" t="s">
        <v>297</v>
      </c>
      <c r="H99" s="244"/>
      <c r="I99" s="244"/>
      <c r="J99" s="244">
        <f t="shared" ref="J99:K99" si="45">J96*J97*J98</f>
        <v>0</v>
      </c>
      <c r="K99" s="244">
        <f t="shared" si="45"/>
        <v>0</v>
      </c>
      <c r="L99" s="244">
        <f>L96*L97*L98</f>
        <v>0</v>
      </c>
      <c r="M99" s="244">
        <f>M96*M97*M98</f>
        <v>6.5071230221710605</v>
      </c>
      <c r="N99" s="244">
        <f t="shared" ref="N99:R99" si="46">N96*N97*N98</f>
        <v>6.606346090132921</v>
      </c>
      <c r="O99" s="244">
        <f t="shared" si="46"/>
        <v>6.8403295564189524</v>
      </c>
      <c r="P99" s="244">
        <f t="shared" si="46"/>
        <v>6.9396424298015216</v>
      </c>
      <c r="Q99" s="244">
        <f t="shared" si="46"/>
        <v>6.9422318856389236</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291.0737575560272</v>
      </c>
      <c r="M102" s="185">
        <f t="shared" si="47"/>
        <v>289.67682085677751</v>
      </c>
      <c r="N102" s="185">
        <f t="shared" si="47"/>
        <v>294.09392235999422</v>
      </c>
      <c r="O102" s="185">
        <f t="shared" si="47"/>
        <v>304.51013647118407</v>
      </c>
      <c r="P102" s="185">
        <f t="shared" si="47"/>
        <v>308.93123583162242</v>
      </c>
      <c r="Q102" s="185">
        <f t="shared" si="47"/>
        <v>309.0465103288422</v>
      </c>
      <c r="R102" s="185">
        <f t="shared" si="47"/>
        <v>315.22744053541879</v>
      </c>
    </row>
    <row r="103" spans="1:26">
      <c r="C103" s="276"/>
      <c r="E103" s="7" t="s">
        <v>530</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309.0465103288422</v>
      </c>
      <c r="R103" s="184">
        <f t="shared" si="48"/>
        <v>0</v>
      </c>
    </row>
    <row r="104" spans="1:26">
      <c r="J104" s="91"/>
      <c r="K104" s="91"/>
      <c r="L104" s="91"/>
      <c r="M104" s="91"/>
      <c r="N104" s="91"/>
      <c r="O104" s="91"/>
      <c r="P104" s="91"/>
      <c r="Q104" s="91"/>
      <c r="R104" s="91"/>
    </row>
    <row r="105" spans="1:26">
      <c r="B105" s="61" t="s">
        <v>531</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7.3666787912716183</v>
      </c>
      <c r="N106" s="184">
        <f t="shared" si="49"/>
        <v>7.4790086900408701</v>
      </c>
      <c r="O106" s="184">
        <f t="shared" si="49"/>
        <v>7.7439001071424984</v>
      </c>
      <c r="P106" s="184">
        <f t="shared" si="49"/>
        <v>7.8563316741429823</v>
      </c>
      <c r="Q106" s="184">
        <f t="shared" si="49"/>
        <v>7.8592631830960684</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6.5071230221710605</v>
      </c>
      <c r="N107" s="184">
        <f t="shared" si="50"/>
        <v>6.606346090132921</v>
      </c>
      <c r="O107" s="184">
        <f t="shared" si="50"/>
        <v>6.8403295564189524</v>
      </c>
      <c r="P107" s="184">
        <f t="shared" si="50"/>
        <v>6.9396424298015216</v>
      </c>
      <c r="Q107" s="184">
        <f t="shared" si="50"/>
        <v>6.9422318856389236</v>
      </c>
      <c r="R107" s="184">
        <f t="shared" si="50"/>
        <v>0</v>
      </c>
      <c r="S107" s="92"/>
      <c r="T107" s="92"/>
      <c r="U107" s="92"/>
      <c r="V107" s="92"/>
      <c r="W107" s="92"/>
      <c r="X107" s="92"/>
      <c r="Y107" s="92"/>
      <c r="Z107" s="92"/>
    </row>
    <row r="108" spans="1:26">
      <c r="E108" s="7" t="s">
        <v>532</v>
      </c>
      <c r="F108" s="244"/>
      <c r="G108" s="184" t="str">
        <f t="shared" si="50"/>
        <v>£m</v>
      </c>
      <c r="H108" s="244">
        <f>SUM(J108:R108)</f>
        <v>72.14085542985741</v>
      </c>
      <c r="I108" s="244"/>
      <c r="J108" s="244">
        <f t="shared" ref="J108:R108" si="51">SUM(J106:J107)</f>
        <v>0</v>
      </c>
      <c r="K108" s="244">
        <f t="shared" si="51"/>
        <v>0</v>
      </c>
      <c r="L108" s="244">
        <f t="shared" si="51"/>
        <v>0</v>
      </c>
      <c r="M108" s="244">
        <f t="shared" si="51"/>
        <v>13.873801813442679</v>
      </c>
      <c r="N108" s="244">
        <f t="shared" si="51"/>
        <v>14.085354780173791</v>
      </c>
      <c r="O108" s="244">
        <f t="shared" si="51"/>
        <v>14.584229663561452</v>
      </c>
      <c r="P108" s="244">
        <f t="shared" si="51"/>
        <v>14.795974103944504</v>
      </c>
      <c r="Q108" s="244">
        <f t="shared" si="51"/>
        <v>14.801495068734992</v>
      </c>
      <c r="R108" s="244">
        <f t="shared" si="51"/>
        <v>0</v>
      </c>
    </row>
    <row r="110" spans="1:26">
      <c r="A110" s="283" t="s">
        <v>533</v>
      </c>
      <c r="B110" s="284"/>
      <c r="C110" s="285"/>
      <c r="D110" s="285"/>
      <c r="E110" s="285"/>
      <c r="F110" s="285"/>
      <c r="G110" s="285"/>
      <c r="H110" s="285"/>
      <c r="I110" s="285"/>
      <c r="J110" s="285"/>
      <c r="K110" s="285"/>
      <c r="L110" s="285"/>
      <c r="M110" s="285"/>
      <c r="N110" s="285"/>
      <c r="O110" s="285"/>
      <c r="P110" s="285"/>
      <c r="Q110" s="285"/>
      <c r="R110" s="285"/>
    </row>
    <row r="112" spans="1:26">
      <c r="C112" s="110" t="s">
        <v>534</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13.924765471051888</v>
      </c>
      <c r="N114" s="184">
        <f t="shared" si="52"/>
        <v>13.981214729650681</v>
      </c>
      <c r="O114" s="184">
        <f t="shared" si="52"/>
        <v>14.064016962876273</v>
      </c>
      <c r="P114" s="184">
        <f t="shared" si="52"/>
        <v>14.154116681147253</v>
      </c>
      <c r="Q114" s="184">
        <f t="shared" si="52"/>
        <v>14.24479361425335</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72.14085542985741</v>
      </c>
      <c r="I115" s="184">
        <f t="shared" si="53"/>
        <v>0</v>
      </c>
      <c r="J115" s="184">
        <f t="shared" si="53"/>
        <v>0</v>
      </c>
      <c r="K115" s="184">
        <f t="shared" si="53"/>
        <v>0</v>
      </c>
      <c r="L115" s="184">
        <f t="shared" si="53"/>
        <v>0</v>
      </c>
      <c r="M115" s="184">
        <f t="shared" si="53"/>
        <v>13.873801813442679</v>
      </c>
      <c r="N115" s="184">
        <f t="shared" si="53"/>
        <v>14.085354780173791</v>
      </c>
      <c r="O115" s="184">
        <f t="shared" si="53"/>
        <v>14.584229663561452</v>
      </c>
      <c r="P115" s="184">
        <f t="shared" si="53"/>
        <v>14.795974103944504</v>
      </c>
      <c r="Q115" s="184">
        <f t="shared" si="53"/>
        <v>14.801495068734992</v>
      </c>
      <c r="R115" s="184">
        <f t="shared" si="53"/>
        <v>0</v>
      </c>
    </row>
    <row r="116" spans="1:26" s="184" customFormat="1">
      <c r="A116" s="180"/>
      <c r="B116" s="181"/>
      <c r="C116" s="182"/>
      <c r="D116" s="183"/>
      <c r="E116" s="7" t="s">
        <v>535</v>
      </c>
      <c r="G116" s="184" t="str">
        <f t="shared" ref="G116" si="54" xml:space="preserve"> G$99</f>
        <v>£m</v>
      </c>
      <c r="H116" s="244">
        <f>SUM(J116:R116)</f>
        <v>1.7719479708779726</v>
      </c>
      <c r="M116" s="184">
        <f>M115-M114</f>
        <v>-5.0963657609209179E-2</v>
      </c>
      <c r="N116" s="184">
        <f t="shared" ref="N116:Q116" si="55">N115-N114</f>
        <v>0.10414005052311026</v>
      </c>
      <c r="O116" s="184">
        <f t="shared" si="55"/>
        <v>0.52021270068517822</v>
      </c>
      <c r="P116" s="184">
        <f t="shared" si="55"/>
        <v>0.64185742279725133</v>
      </c>
      <c r="Q116" s="184">
        <f t="shared" si="55"/>
        <v>0.55670145448164199</v>
      </c>
      <c r="S116" s="185"/>
      <c r="T116" s="185"/>
      <c r="U116" s="185"/>
      <c r="V116" s="185"/>
      <c r="W116" s="185"/>
      <c r="X116" s="185"/>
      <c r="Y116" s="185"/>
      <c r="Z116" s="185"/>
    </row>
    <row r="118" spans="1:26">
      <c r="A118" s="283" t="s">
        <v>536</v>
      </c>
      <c r="B118" s="284"/>
      <c r="C118" s="285"/>
      <c r="D118" s="285"/>
      <c r="E118" s="285"/>
      <c r="F118" s="285"/>
      <c r="G118" s="285"/>
      <c r="H118" s="285"/>
      <c r="I118" s="285"/>
      <c r="J118" s="285"/>
      <c r="K118" s="285"/>
      <c r="L118" s="285"/>
      <c r="M118" s="285"/>
      <c r="N118" s="285"/>
      <c r="O118" s="285"/>
      <c r="P118" s="285"/>
      <c r="Q118" s="285"/>
      <c r="R118" s="285"/>
    </row>
    <row r="120" spans="1:26">
      <c r="C120" s="110" t="s">
        <v>537</v>
      </c>
    </row>
    <row r="121" spans="1:26">
      <c r="C121" s="110" t="s">
        <v>538</v>
      </c>
    </row>
    <row r="122" spans="1:26">
      <c r="C122" s="110" t="s">
        <v>539</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540</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291.0737575560272</v>
      </c>
      <c r="N128" s="342">
        <f t="shared" si="58"/>
        <v>290.74091204922667</v>
      </c>
      <c r="O128" s="342">
        <f t="shared" si="58"/>
        <v>291.91953936353468</v>
      </c>
      <c r="P128" s="342">
        <f t="shared" si="58"/>
        <v>293.64840128639929</v>
      </c>
      <c r="Q128" s="342">
        <f t="shared" si="58"/>
        <v>295.52963040440068</v>
      </c>
      <c r="R128" s="342">
        <f t="shared" si="58"/>
        <v>297.42291142862337</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541</v>
      </c>
      <c r="G130" s="91" t="s">
        <v>297</v>
      </c>
      <c r="J130" s="246">
        <f>J128*J129</f>
        <v>0</v>
      </c>
      <c r="K130" s="246">
        <f t="shared" ref="K130:L130" si="60">K128*K129</f>
        <v>0</v>
      </c>
      <c r="L130" s="246">
        <f t="shared" si="60"/>
        <v>0</v>
      </c>
      <c r="M130" s="246">
        <f>M128*M129</f>
        <v>7.0608938480197949</v>
      </c>
      <c r="N130" s="246">
        <f t="shared" ref="N130:R130" si="61">N128*N129</f>
        <v>8.6023399642420717</v>
      </c>
      <c r="O130" s="246">
        <f t="shared" si="61"/>
        <v>9.1965407086549611</v>
      </c>
      <c r="P130" s="246">
        <f t="shared" si="61"/>
        <v>9.3967488411649818</v>
      </c>
      <c r="Q130" s="246">
        <f t="shared" si="61"/>
        <v>9.4569481729407645</v>
      </c>
      <c r="R130" s="246">
        <f t="shared" si="61"/>
        <v>8.9226873428586426</v>
      </c>
    </row>
    <row r="132" spans="1:16383" s="205" customFormat="1">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2.4799999999999999E-2</v>
      </c>
      <c r="N132" s="205">
        <f xml:space="preserve"> InpR!N$98</f>
        <v>2.4799999999999999E-2</v>
      </c>
      <c r="O132" s="205">
        <f xml:space="preserve"> InpR!O$98</f>
        <v>2.4799999999999999E-2</v>
      </c>
      <c r="P132" s="205">
        <f xml:space="preserve"> InpR!P$98</f>
        <v>2.4799999999999999E-2</v>
      </c>
      <c r="Q132" s="205">
        <f xml:space="preserve"> InpR!Q$98</f>
        <v>2.4799999999999999E-2</v>
      </c>
      <c r="R132" s="205">
        <f xml:space="preserve"> InpR!R$98</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291.0737575560272</v>
      </c>
      <c r="N133" s="342">
        <f t="shared" si="62"/>
        <v>290.74091204922667</v>
      </c>
      <c r="O133" s="342">
        <f t="shared" si="62"/>
        <v>291.91953936353468</v>
      </c>
      <c r="P133" s="342">
        <f t="shared" si="62"/>
        <v>293.64840128639929</v>
      </c>
      <c r="Q133" s="342">
        <f t="shared" si="62"/>
        <v>295.52963040440068</v>
      </c>
      <c r="R133" s="342">
        <f t="shared" si="62"/>
        <v>297.42291142862337</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7.0608938480197949</v>
      </c>
      <c r="N134" s="246">
        <f t="shared" si="63"/>
        <v>8.6023399642420717</v>
      </c>
      <c r="O134" s="246">
        <f t="shared" si="63"/>
        <v>9.1965407086549611</v>
      </c>
      <c r="P134" s="246">
        <f t="shared" si="63"/>
        <v>9.3967488411649818</v>
      </c>
      <c r="Q134" s="246">
        <f t="shared" si="63"/>
        <v>9.4569481729407645</v>
      </c>
      <c r="R134" s="246">
        <f t="shared" si="63"/>
        <v>8.9226873428586426</v>
      </c>
    </row>
    <row r="135" spans="1:16383">
      <c r="C135" s="276"/>
      <c r="E135" s="7" t="s">
        <v>542</v>
      </c>
      <c r="F135" s="247"/>
      <c r="G135" s="162" t="s">
        <v>297</v>
      </c>
      <c r="H135" s="247"/>
      <c r="I135" s="247"/>
      <c r="J135" s="246">
        <f t="shared" ref="J135:L135" si="64" xml:space="preserve"> (J133+J134) * J132</f>
        <v>0</v>
      </c>
      <c r="K135" s="246">
        <f t="shared" si="64"/>
        <v>0</v>
      </c>
      <c r="L135" s="246">
        <f t="shared" si="64"/>
        <v>0</v>
      </c>
      <c r="M135" s="246">
        <f xml:space="preserve"> (M133+M134) * M132</f>
        <v>7.393739354820366</v>
      </c>
      <c r="N135" s="246">
        <f t="shared" ref="N135:R135" si="65" xml:space="preserve"> (N133+N134) * N132</f>
        <v>7.423712649934024</v>
      </c>
      <c r="O135" s="246">
        <f t="shared" si="65"/>
        <v>7.4676787857903024</v>
      </c>
      <c r="P135" s="246">
        <f t="shared" si="65"/>
        <v>7.5155197231635942</v>
      </c>
      <c r="Q135" s="246">
        <f t="shared" si="65"/>
        <v>7.5636671487180678</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InpR!$E$91</f>
        <v>RCV - CPI(H) + RPI wedge initial balance - nominal - WR</v>
      </c>
      <c r="F137" s="250">
        <f>InpR!$F$91</f>
        <v>291.0737575560272</v>
      </c>
      <c r="G137" s="200" t="str">
        <f>InpR!$G$91</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543</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291.0737575560272</v>
      </c>
      <c r="N140" s="242">
        <f t="shared" ref="N140" si="70" xml:space="preserve"> M143</f>
        <v>290.74091204922667</v>
      </c>
      <c r="O140" s="242">
        <f t="shared" ref="O140" si="71" xml:space="preserve"> N143</f>
        <v>291.91953936353468</v>
      </c>
      <c r="P140" s="242">
        <f t="shared" ref="P140" si="72" xml:space="preserve"> O143</f>
        <v>293.64840128639929</v>
      </c>
      <c r="Q140" s="242">
        <f t="shared" ref="Q140" si="73" xml:space="preserve"> P143</f>
        <v>295.52963040440068</v>
      </c>
      <c r="R140" s="242">
        <f t="shared" ref="R140" si="74" xml:space="preserve"> Q143</f>
        <v>297.42291142862337</v>
      </c>
    </row>
    <row r="141" spans="1:16383">
      <c r="A141" s="47"/>
      <c r="B141" s="51"/>
      <c r="C141" s="111"/>
      <c r="D141" s="56" t="s">
        <v>505</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7.0608938480197949</v>
      </c>
      <c r="N141" s="242">
        <f t="shared" si="75"/>
        <v>8.6023399642420717</v>
      </c>
      <c r="O141" s="242">
        <f t="shared" si="75"/>
        <v>9.1965407086549611</v>
      </c>
      <c r="P141" s="242">
        <f t="shared" si="75"/>
        <v>9.3967488411649818</v>
      </c>
      <c r="Q141" s="242">
        <f t="shared" si="75"/>
        <v>9.4569481729407645</v>
      </c>
      <c r="R141" s="242">
        <f t="shared" si="75"/>
        <v>8.9226873428586426</v>
      </c>
    </row>
    <row r="142" spans="1:16383">
      <c r="A142" s="47"/>
      <c r="B142" s="51"/>
      <c r="C142" s="111"/>
      <c r="D142" s="56" t="s">
        <v>506</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7.393739354820366</v>
      </c>
      <c r="N142" s="242">
        <f t="shared" si="76"/>
        <v>7.423712649934024</v>
      </c>
      <c r="O142" s="242">
        <f t="shared" si="76"/>
        <v>7.4676787857903024</v>
      </c>
      <c r="P142" s="242">
        <f t="shared" si="76"/>
        <v>7.5155197231635942</v>
      </c>
      <c r="Q142" s="242">
        <f t="shared" si="76"/>
        <v>7.5636671487180678</v>
      </c>
      <c r="R142" s="242">
        <f t="shared" si="76"/>
        <v>0</v>
      </c>
    </row>
    <row r="143" spans="1:16383" s="138" customFormat="1">
      <c r="A143" s="134"/>
      <c r="B143" s="135"/>
      <c r="C143" s="277"/>
      <c r="D143" s="137"/>
      <c r="E143" s="138" t="s">
        <v>544</v>
      </c>
      <c r="G143" s="163" t="s">
        <v>297</v>
      </c>
      <c r="J143" s="243">
        <f t="shared" ref="J143:K143" si="77" xml:space="preserve"> IF( J138 = 1, $F137, J140 + J141 - J142)</f>
        <v>0</v>
      </c>
      <c r="K143" s="243">
        <f t="shared" si="77"/>
        <v>0</v>
      </c>
      <c r="L143" s="243">
        <f xml:space="preserve"> IF( L138 = 1, $F137, L140 + L141 - L142)</f>
        <v>291.0737575560272</v>
      </c>
      <c r="M143" s="243">
        <f t="shared" ref="M143:R143" si="78" xml:space="preserve"> IF( M138 = 1, $F137, M140 + M141 - M142)</f>
        <v>290.74091204922667</v>
      </c>
      <c r="N143" s="243">
        <f t="shared" si="78"/>
        <v>291.91953936353468</v>
      </c>
      <c r="O143" s="243">
        <f t="shared" si="78"/>
        <v>293.64840128639929</v>
      </c>
      <c r="P143" s="243">
        <f t="shared" si="78"/>
        <v>295.52963040440068</v>
      </c>
      <c r="Q143" s="243">
        <f t="shared" si="78"/>
        <v>297.42291142862337</v>
      </c>
      <c r="R143" s="243">
        <f t="shared" si="78"/>
        <v>306.345598771482</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291.0737575560272</v>
      </c>
      <c r="N145" s="185">
        <f t="shared" si="79"/>
        <v>290.74091204922667</v>
      </c>
      <c r="O145" s="185">
        <f t="shared" si="79"/>
        <v>291.91953936353468</v>
      </c>
      <c r="P145" s="185">
        <f t="shared" si="79"/>
        <v>293.64840128639929</v>
      </c>
      <c r="Q145" s="185">
        <f t="shared" si="79"/>
        <v>295.52963040440068</v>
      </c>
      <c r="R145" s="185">
        <f t="shared" si="79"/>
        <v>297.42291142862337</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7.0608938480197949</v>
      </c>
      <c r="N146" s="185">
        <f t="shared" si="80"/>
        <v>8.6023399642420717</v>
      </c>
      <c r="O146" s="185">
        <f t="shared" si="80"/>
        <v>9.1965407086549611</v>
      </c>
      <c r="P146" s="185">
        <f t="shared" si="80"/>
        <v>9.3967488411649818</v>
      </c>
      <c r="Q146" s="185">
        <f t="shared" si="80"/>
        <v>9.4569481729407645</v>
      </c>
      <c r="R146" s="185">
        <f t="shared" si="80"/>
        <v>8.9226873428586426</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291.0737575560272</v>
      </c>
      <c r="M147" s="185">
        <f t="shared" si="81"/>
        <v>290.74091204922667</v>
      </c>
      <c r="N147" s="185">
        <f t="shared" si="81"/>
        <v>291.91953936353468</v>
      </c>
      <c r="O147" s="185">
        <f t="shared" si="81"/>
        <v>293.64840128639929</v>
      </c>
      <c r="P147" s="185">
        <f t="shared" si="81"/>
        <v>295.52963040440068</v>
      </c>
      <c r="Q147" s="185">
        <f t="shared" si="81"/>
        <v>297.42291142862337</v>
      </c>
      <c r="R147" s="185">
        <f t="shared" si="81"/>
        <v>306.345598771482</v>
      </c>
    </row>
    <row r="148" spans="1:18">
      <c r="A148" s="49"/>
      <c r="C148" s="276"/>
      <c r="D148" s="57"/>
      <c r="E148" s="7" t="s">
        <v>545</v>
      </c>
      <c r="F148" s="244"/>
      <c r="G148" s="185" t="s">
        <v>297</v>
      </c>
      <c r="H148" s="244"/>
      <c r="I148" s="244"/>
      <c r="J148" s="185">
        <f t="shared" ref="J148:L148" si="82" xml:space="preserve"> ( (J145+J146) + J147) / 2</f>
        <v>0</v>
      </c>
      <c r="K148" s="185">
        <f t="shared" si="82"/>
        <v>0</v>
      </c>
      <c r="L148" s="185">
        <f t="shared" si="82"/>
        <v>145.5368787780136</v>
      </c>
      <c r="M148" s="185">
        <f xml:space="preserve"> ( (M145+M146) + M147) / 2</f>
        <v>294.43778172663684</v>
      </c>
      <c r="N148" s="185">
        <f t="shared" ref="N148:R148" si="83" xml:space="preserve"> ( (N145+N146) + N147) / 2</f>
        <v>295.6313956885017</v>
      </c>
      <c r="O148" s="185">
        <f t="shared" si="83"/>
        <v>297.38224067929445</v>
      </c>
      <c r="P148" s="185">
        <f t="shared" si="83"/>
        <v>299.28739026598248</v>
      </c>
      <c r="Q148" s="185">
        <f t="shared" si="83"/>
        <v>301.20474500298241</v>
      </c>
      <c r="R148" s="185">
        <f t="shared" si="83"/>
        <v>306.345598771482</v>
      </c>
    </row>
    <row r="150" spans="1:18" s="205" customFormat="1">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2.2181345335277269E-2</v>
      </c>
      <c r="N150" s="205">
        <f xml:space="preserve"> InpR!N$105</f>
        <v>2.2181345335277269E-2</v>
      </c>
      <c r="O150" s="205">
        <f xml:space="preserve"> InpR!O$105</f>
        <v>2.2181345335277269E-2</v>
      </c>
      <c r="P150" s="205">
        <f xml:space="preserve"> InpR!P$105</f>
        <v>2.2181345335277269E-2</v>
      </c>
      <c r="Q150" s="205">
        <f xml:space="preserve"> InpR!Q$105</f>
        <v>2.2181345335277269E-2</v>
      </c>
      <c r="R150" s="205">
        <f xml:space="preserve"> InpR!R$105</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145.5368787780136</v>
      </c>
      <c r="M152" s="185">
        <f t="shared" si="84"/>
        <v>294.43778172663684</v>
      </c>
      <c r="N152" s="185">
        <f t="shared" si="84"/>
        <v>295.6313956885017</v>
      </c>
      <c r="O152" s="185">
        <f t="shared" si="84"/>
        <v>297.38224067929445</v>
      </c>
      <c r="P152" s="185">
        <f t="shared" si="84"/>
        <v>299.28739026598248</v>
      </c>
      <c r="Q152" s="185">
        <f t="shared" si="84"/>
        <v>301.20474500298241</v>
      </c>
      <c r="R152" s="185">
        <f t="shared" si="84"/>
        <v>306.345598771482</v>
      </c>
    </row>
    <row r="153" spans="1:18">
      <c r="C153" s="276"/>
      <c r="E153" s="7" t="s">
        <v>546</v>
      </c>
      <c r="F153" s="244"/>
      <c r="G153" s="184" t="s">
        <v>297</v>
      </c>
      <c r="H153" s="244"/>
      <c r="I153" s="244"/>
      <c r="J153" s="246">
        <f t="shared" ref="J153:K153" si="85">J150*J151*J152</f>
        <v>0</v>
      </c>
      <c r="K153" s="246">
        <f t="shared" si="85"/>
        <v>0</v>
      </c>
      <c r="L153" s="246">
        <f>L150*L151*L152</f>
        <v>0</v>
      </c>
      <c r="M153" s="246">
        <f t="shared" ref="M153:R153" si="86">M150*M151*M152</f>
        <v>6.5310261162315228</v>
      </c>
      <c r="N153" s="246">
        <f t="shared" si="86"/>
        <v>6.5575020797166559</v>
      </c>
      <c r="O153" s="246">
        <f t="shared" si="86"/>
        <v>6.5963381770859701</v>
      </c>
      <c r="P153" s="246">
        <f t="shared" si="86"/>
        <v>6.6385969579836583</v>
      </c>
      <c r="Q153" s="246">
        <f t="shared" si="86"/>
        <v>6.6811264655352831</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7.393739354820366</v>
      </c>
      <c r="N155" s="185">
        <f t="shared" si="87"/>
        <v>7.423712649934024</v>
      </c>
      <c r="O155" s="185">
        <f t="shared" si="87"/>
        <v>7.4676787857903024</v>
      </c>
      <c r="P155" s="185">
        <f t="shared" si="87"/>
        <v>7.5155197231635942</v>
      </c>
      <c r="Q155" s="185">
        <f t="shared" si="87"/>
        <v>7.5636671487180678</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6.5310261162315228</v>
      </c>
      <c r="N156" s="185">
        <f t="shared" si="88"/>
        <v>6.5575020797166559</v>
      </c>
      <c r="O156" s="185">
        <f t="shared" si="88"/>
        <v>6.5963381770859701</v>
      </c>
      <c r="P156" s="185">
        <f t="shared" si="88"/>
        <v>6.6385969579836583</v>
      </c>
      <c r="Q156" s="185">
        <f t="shared" si="88"/>
        <v>6.6811264655352831</v>
      </c>
      <c r="R156" s="185">
        <f t="shared" si="88"/>
        <v>0</v>
      </c>
    </row>
    <row r="157" spans="1:18">
      <c r="C157" s="276"/>
      <c r="E157" s="7" t="s">
        <v>547</v>
      </c>
      <c r="F157" s="244"/>
      <c r="G157" s="184" t="str">
        <f t="shared" ref="G157" si="89">G$270</f>
        <v>£m</v>
      </c>
      <c r="H157" s="244">
        <f>SUM(J157:R157)</f>
        <v>70.368907458979436</v>
      </c>
      <c r="I157" s="244"/>
      <c r="J157" s="244">
        <f t="shared" ref="J157:K157" si="90">SUM(J155:J156)</f>
        <v>0</v>
      </c>
      <c r="K157" s="244">
        <f t="shared" si="90"/>
        <v>0</v>
      </c>
      <c r="L157" s="244">
        <f>SUM(L155:L156)</f>
        <v>0</v>
      </c>
      <c r="M157" s="244">
        <f t="shared" ref="M157:R157" si="91">SUM(M155:M156)</f>
        <v>13.924765471051888</v>
      </c>
      <c r="N157" s="244">
        <f t="shared" si="91"/>
        <v>13.981214729650681</v>
      </c>
      <c r="O157" s="244">
        <f t="shared" si="91"/>
        <v>14.064016962876273</v>
      </c>
      <c r="P157" s="244">
        <f t="shared" si="91"/>
        <v>14.154116681147253</v>
      </c>
      <c r="Q157" s="244">
        <f t="shared" si="91"/>
        <v>14.24479361425335</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70.368907458979436</v>
      </c>
      <c r="I159" s="244">
        <f t="shared" si="92"/>
        <v>0</v>
      </c>
      <c r="J159" s="244">
        <f t="shared" si="92"/>
        <v>0</v>
      </c>
      <c r="K159" s="244">
        <f t="shared" si="92"/>
        <v>0</v>
      </c>
      <c r="L159" s="244">
        <f t="shared" si="92"/>
        <v>0</v>
      </c>
      <c r="M159" s="244">
        <f t="shared" si="92"/>
        <v>13.924765471051888</v>
      </c>
      <c r="N159" s="244">
        <f t="shared" si="92"/>
        <v>13.981214729650681</v>
      </c>
      <c r="O159" s="244">
        <f t="shared" si="92"/>
        <v>14.064016962876273</v>
      </c>
      <c r="P159" s="244">
        <f t="shared" si="92"/>
        <v>14.154116681147253</v>
      </c>
      <c r="Q159" s="244">
        <f t="shared" si="92"/>
        <v>14.24479361425335</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72.14085542985741</v>
      </c>
      <c r="I160" s="184">
        <f t="shared" si="93"/>
        <v>0</v>
      </c>
      <c r="J160" s="184">
        <f t="shared" si="93"/>
        <v>0</v>
      </c>
      <c r="K160" s="184">
        <f t="shared" si="93"/>
        <v>0</v>
      </c>
      <c r="L160" s="184">
        <f t="shared" si="93"/>
        <v>0</v>
      </c>
      <c r="M160" s="184">
        <f t="shared" si="93"/>
        <v>13.873801813442679</v>
      </c>
      <c r="N160" s="184">
        <f t="shared" si="93"/>
        <v>14.085354780173791</v>
      </c>
      <c r="O160" s="184">
        <f t="shared" si="93"/>
        <v>14.584229663561452</v>
      </c>
      <c r="P160" s="184">
        <f t="shared" si="93"/>
        <v>14.795974103944504</v>
      </c>
      <c r="Q160" s="184">
        <f t="shared" si="93"/>
        <v>14.801495068734992</v>
      </c>
      <c r="R160" s="184">
        <f t="shared" si="93"/>
        <v>0</v>
      </c>
    </row>
    <row r="161" spans="1:16383" s="185" customFormat="1">
      <c r="A161" s="252"/>
      <c r="B161" s="181"/>
      <c r="C161" s="182"/>
      <c r="D161" s="253"/>
      <c r="E161" s="7" t="s">
        <v>548</v>
      </c>
      <c r="G161" s="185" t="str">
        <f t="shared" ref="G161" si="94" xml:space="preserve"> G$268</f>
        <v>£m</v>
      </c>
      <c r="H161" s="185">
        <f xml:space="preserve"> SUM(J161:R161)</f>
        <v>1.7719479708779726</v>
      </c>
      <c r="J161" s="185">
        <f t="shared" ref="J161:K161" si="95">J160-J159</f>
        <v>0</v>
      </c>
      <c r="K161" s="185">
        <f t="shared" si="95"/>
        <v>0</v>
      </c>
      <c r="L161" s="185">
        <f>L160-L159</f>
        <v>0</v>
      </c>
      <c r="M161" s="185">
        <f>M160-M159</f>
        <v>-5.0963657609209179E-2</v>
      </c>
      <c r="N161" s="185">
        <f t="shared" ref="N161:R161" si="96">N160-N159</f>
        <v>0.10414005052311026</v>
      </c>
      <c r="O161" s="185">
        <f t="shared" si="96"/>
        <v>0.52021270068517822</v>
      </c>
      <c r="P161" s="185">
        <f t="shared" si="96"/>
        <v>0.64185742279725133</v>
      </c>
      <c r="Q161" s="185">
        <f t="shared" si="96"/>
        <v>0.55670145448164199</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1.7719479708779726</v>
      </c>
      <c r="I163" s="185">
        <f t="shared" si="97"/>
        <v>0</v>
      </c>
      <c r="J163" s="185">
        <f t="shared" si="97"/>
        <v>0</v>
      </c>
      <c r="K163" s="185">
        <f t="shared" si="97"/>
        <v>0</v>
      </c>
      <c r="L163" s="185">
        <f t="shared" si="97"/>
        <v>0</v>
      </c>
      <c r="M163" s="185">
        <f t="shared" si="97"/>
        <v>-5.0963657609209179E-2</v>
      </c>
      <c r="N163" s="185">
        <f t="shared" si="97"/>
        <v>0.10414005052311026</v>
      </c>
      <c r="O163" s="185">
        <f t="shared" si="97"/>
        <v>0.52021270068517822</v>
      </c>
      <c r="P163" s="185">
        <f t="shared" si="97"/>
        <v>0.64185742279725133</v>
      </c>
      <c r="Q163" s="185">
        <f t="shared" si="97"/>
        <v>0.55670145448164199</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1.7719479708779726</v>
      </c>
      <c r="I164" s="248">
        <f t="shared" si="98"/>
        <v>0</v>
      </c>
      <c r="J164" s="248">
        <f t="shared" si="98"/>
        <v>0</v>
      </c>
      <c r="K164" s="248">
        <f t="shared" si="98"/>
        <v>0</v>
      </c>
      <c r="L164" s="248">
        <f t="shared" si="98"/>
        <v>0</v>
      </c>
      <c r="M164" s="248">
        <f t="shared" si="98"/>
        <v>-5.0963657609209179E-2</v>
      </c>
      <c r="N164" s="248">
        <f t="shared" si="98"/>
        <v>0.10414005052311026</v>
      </c>
      <c r="O164" s="248">
        <f t="shared" si="98"/>
        <v>0.52021270068517822</v>
      </c>
      <c r="P164" s="248">
        <f t="shared" si="98"/>
        <v>0.64185742279725133</v>
      </c>
      <c r="Q164" s="248">
        <f t="shared" si="98"/>
        <v>0.55670145448164199</v>
      </c>
      <c r="R164" s="248">
        <f t="shared" si="98"/>
        <v>0</v>
      </c>
      <c r="S164" s="92"/>
      <c r="T164" s="92"/>
      <c r="U164" s="92"/>
      <c r="V164" s="92"/>
      <c r="W164" s="92"/>
      <c r="X164" s="92"/>
      <c r="Y164" s="92"/>
      <c r="Z164" s="92"/>
    </row>
    <row r="165" spans="1:16383" s="211" customFormat="1">
      <c r="A165" s="224"/>
      <c r="B165" s="208"/>
      <c r="C165" s="209"/>
      <c r="D165" s="210"/>
      <c r="E165" s="7" t="s">
        <v>549</v>
      </c>
      <c r="F165" s="225">
        <f>SUM(J165:R165)</f>
        <v>0</v>
      </c>
      <c r="G165" s="211" t="s">
        <v>467</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550</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291.0737575560272</v>
      </c>
      <c r="M169" s="185">
        <f t="shared" si="101"/>
        <v>290.74091204922667</v>
      </c>
      <c r="N169" s="185">
        <f t="shared" si="101"/>
        <v>291.91953936353468</v>
      </c>
      <c r="O169" s="185">
        <f t="shared" si="101"/>
        <v>293.64840128639929</v>
      </c>
      <c r="P169" s="185">
        <f t="shared" si="101"/>
        <v>295.52963040440068</v>
      </c>
      <c r="Q169" s="185">
        <f t="shared" si="101"/>
        <v>297.42291142862337</v>
      </c>
      <c r="R169" s="185">
        <f t="shared" si="101"/>
        <v>306.345598771482</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291.0737575560272</v>
      </c>
      <c r="M170" s="185">
        <f t="shared" si="102"/>
        <v>289.67682085677751</v>
      </c>
      <c r="N170" s="185">
        <f t="shared" si="102"/>
        <v>294.09392235999422</v>
      </c>
      <c r="O170" s="185">
        <f t="shared" si="102"/>
        <v>304.51013647118407</v>
      </c>
      <c r="P170" s="185">
        <f t="shared" si="102"/>
        <v>308.93123583162242</v>
      </c>
      <c r="Q170" s="185">
        <f t="shared" si="102"/>
        <v>309.0465103288422</v>
      </c>
      <c r="R170" s="185">
        <f t="shared" si="102"/>
        <v>315.22744053541879</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551</v>
      </c>
      <c r="F172" s="184"/>
      <c r="G172" s="184" t="s">
        <v>297</v>
      </c>
      <c r="H172" s="244"/>
      <c r="I172" s="184"/>
      <c r="J172" s="184">
        <f xml:space="preserve"> IF(J$171 = 0, 0, J169 / J$171)</f>
        <v>0</v>
      </c>
      <c r="K172" s="184">
        <f t="shared" ref="K172:R172" si="103" xml:space="preserve"> IF(K$171 = 0, 0, K169 / K$171)</f>
        <v>0</v>
      </c>
      <c r="L172" s="184">
        <f t="shared" si="103"/>
        <v>279.44790853101449</v>
      </c>
      <c r="M172" s="184">
        <f t="shared" si="103"/>
        <v>273.69989200898669</v>
      </c>
      <c r="N172" s="184">
        <f t="shared" si="103"/>
        <v>269.40992793340484</v>
      </c>
      <c r="O172" s="184">
        <f t="shared" si="103"/>
        <v>265.49610269069552</v>
      </c>
      <c r="P172" s="184">
        <f t="shared" si="103"/>
        <v>261.70125065913146</v>
      </c>
      <c r="Q172" s="184">
        <f t="shared" si="103"/>
        <v>257.96064010906338</v>
      </c>
      <c r="R172" s="184">
        <f t="shared" si="103"/>
        <v>260.48966599248581</v>
      </c>
      <c r="S172" s="92"/>
      <c r="T172" s="92"/>
      <c r="U172" s="92"/>
      <c r="V172" s="92"/>
      <c r="W172" s="92"/>
      <c r="X172" s="92"/>
      <c r="Y172" s="92"/>
      <c r="Z172" s="92"/>
    </row>
    <row r="173" spans="1:16383" s="91" customFormat="1">
      <c r="A173" s="170"/>
      <c r="B173" s="165"/>
      <c r="C173" s="166"/>
      <c r="D173" s="171"/>
      <c r="E173" s="7" t="s">
        <v>552</v>
      </c>
      <c r="F173" s="184"/>
      <c r="G173" s="184" t="s">
        <v>297</v>
      </c>
      <c r="H173" s="244"/>
      <c r="I173" s="184"/>
      <c r="J173" s="184">
        <f t="shared" ref="J173:R173" si="104" xml:space="preserve"> IF(J$171 = 0, 0, J170 / J$171)</f>
        <v>0</v>
      </c>
      <c r="K173" s="184">
        <f t="shared" si="104"/>
        <v>0</v>
      </c>
      <c r="L173" s="184">
        <f t="shared" si="104"/>
        <v>279.44790853101449</v>
      </c>
      <c r="M173" s="184">
        <f t="shared" si="104"/>
        <v>272.69816974565509</v>
      </c>
      <c r="N173" s="184">
        <f t="shared" si="104"/>
        <v>271.41664652323607</v>
      </c>
      <c r="O173" s="184">
        <f t="shared" si="104"/>
        <v>275.31651495034271</v>
      </c>
      <c r="P173" s="184">
        <f t="shared" si="104"/>
        <v>273.56881499217275</v>
      </c>
      <c r="Q173" s="184">
        <f t="shared" si="104"/>
        <v>268.04201211322061</v>
      </c>
      <c r="R173" s="184">
        <f t="shared" si="104"/>
        <v>268.04201211322066</v>
      </c>
      <c r="S173" s="92"/>
      <c r="T173" s="92"/>
      <c r="U173" s="92"/>
      <c r="V173" s="92"/>
      <c r="W173" s="92"/>
      <c r="X173" s="92"/>
      <c r="Y173" s="92"/>
      <c r="Z173" s="92"/>
    </row>
    <row r="174" spans="1:16383" s="91" customFormat="1">
      <c r="A174" s="170"/>
      <c r="B174" s="165"/>
      <c r="C174" s="166"/>
      <c r="D174" s="171"/>
      <c r="E174" s="7" t="s">
        <v>553</v>
      </c>
      <c r="F174" s="184"/>
      <c r="G174" s="184" t="s">
        <v>297</v>
      </c>
      <c r="H174" s="244"/>
      <c r="I174" s="184"/>
      <c r="J174" s="185">
        <f>J173-J172</f>
        <v>0</v>
      </c>
      <c r="K174" s="185">
        <f t="shared" ref="K174:R174" si="105">K173-K172</f>
        <v>0</v>
      </c>
      <c r="L174" s="185">
        <f t="shared" si="105"/>
        <v>0</v>
      </c>
      <c r="M174" s="185">
        <f t="shared" si="105"/>
        <v>-1.001722263331601</v>
      </c>
      <c r="N174" s="185">
        <f t="shared" si="105"/>
        <v>2.0067185898312232</v>
      </c>
      <c r="O174" s="185">
        <f t="shared" si="105"/>
        <v>9.8204122596471848</v>
      </c>
      <c r="P174" s="185">
        <f t="shared" si="105"/>
        <v>11.867564333041287</v>
      </c>
      <c r="Q174" s="185">
        <f t="shared" si="105"/>
        <v>10.081372004157231</v>
      </c>
      <c r="R174" s="185">
        <f t="shared" si="105"/>
        <v>7.5523461207348532</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-1.001722263331601</v>
      </c>
      <c r="N176" s="185">
        <f t="shared" si="106"/>
        <v>2.0067185898312232</v>
      </c>
      <c r="O176" s="185">
        <f t="shared" si="106"/>
        <v>9.8204122596471848</v>
      </c>
      <c r="P176" s="185">
        <f t="shared" si="106"/>
        <v>11.867564333041287</v>
      </c>
      <c r="Q176" s="185">
        <f t="shared" si="106"/>
        <v>10.081372004157231</v>
      </c>
      <c r="R176" s="185">
        <f t="shared" si="106"/>
        <v>7.5523461207348532</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554</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10.081372004157231</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555</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7.393739354820366</v>
      </c>
      <c r="N182" s="184">
        <f t="shared" si="109"/>
        <v>7.423712649934024</v>
      </c>
      <c r="O182" s="184">
        <f t="shared" si="109"/>
        <v>7.4676787857903024</v>
      </c>
      <c r="P182" s="184">
        <f t="shared" si="109"/>
        <v>7.5155197231635942</v>
      </c>
      <c r="Q182" s="184">
        <f t="shared" si="109"/>
        <v>7.5636671487180678</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6.5310261162315228</v>
      </c>
      <c r="N183" s="184">
        <f t="shared" si="110"/>
        <v>6.5575020797166559</v>
      </c>
      <c r="O183" s="184">
        <f t="shared" si="110"/>
        <v>6.5963381770859701</v>
      </c>
      <c r="P183" s="184">
        <f t="shared" si="110"/>
        <v>6.6385969579836583</v>
      </c>
      <c r="Q183" s="184">
        <f t="shared" si="110"/>
        <v>6.6811264655352831</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70.368907458979436</v>
      </c>
      <c r="I184" s="184">
        <f t="shared" si="111"/>
        <v>0</v>
      </c>
      <c r="J184" s="184">
        <f t="shared" si="111"/>
        <v>0</v>
      </c>
      <c r="K184" s="184">
        <f t="shared" si="111"/>
        <v>0</v>
      </c>
      <c r="L184" s="184">
        <f t="shared" si="111"/>
        <v>0</v>
      </c>
      <c r="M184" s="184">
        <f t="shared" si="111"/>
        <v>13.924765471051888</v>
      </c>
      <c r="N184" s="184">
        <f t="shared" si="111"/>
        <v>13.981214729650681</v>
      </c>
      <c r="O184" s="184">
        <f t="shared" si="111"/>
        <v>14.064016962876273</v>
      </c>
      <c r="P184" s="184">
        <f t="shared" si="111"/>
        <v>14.154116681147253</v>
      </c>
      <c r="Q184" s="184">
        <f t="shared" si="111"/>
        <v>14.24479361425335</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7.3666787912716183</v>
      </c>
      <c r="N185" s="184">
        <f t="shared" si="112"/>
        <v>7.4790086900408701</v>
      </c>
      <c r="O185" s="184">
        <f t="shared" si="112"/>
        <v>7.7439001071424984</v>
      </c>
      <c r="P185" s="184">
        <f t="shared" si="112"/>
        <v>7.8563316741429823</v>
      </c>
      <c r="Q185" s="184">
        <f t="shared" si="112"/>
        <v>7.8592631830960684</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6.5071230221710605</v>
      </c>
      <c r="N186" s="184">
        <f t="shared" si="113"/>
        <v>6.606346090132921</v>
      </c>
      <c r="O186" s="184">
        <f t="shared" si="113"/>
        <v>6.8403295564189524</v>
      </c>
      <c r="P186" s="184">
        <f t="shared" si="113"/>
        <v>6.9396424298015216</v>
      </c>
      <c r="Q186" s="184">
        <f t="shared" si="113"/>
        <v>6.9422318856389236</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72.14085542985741</v>
      </c>
      <c r="I187" s="184">
        <f t="shared" si="114"/>
        <v>0</v>
      </c>
      <c r="J187" s="184">
        <f t="shared" si="114"/>
        <v>0</v>
      </c>
      <c r="K187" s="184">
        <f t="shared" si="114"/>
        <v>0</v>
      </c>
      <c r="L187" s="184">
        <f t="shared" si="114"/>
        <v>0</v>
      </c>
      <c r="M187" s="184">
        <f t="shared" si="114"/>
        <v>13.873801813442679</v>
      </c>
      <c r="N187" s="184">
        <f t="shared" si="114"/>
        <v>14.085354780173791</v>
      </c>
      <c r="O187" s="184">
        <f t="shared" si="114"/>
        <v>14.584229663561452</v>
      </c>
      <c r="P187" s="184">
        <f t="shared" si="114"/>
        <v>14.795974103944504</v>
      </c>
      <c r="Q187" s="184">
        <f t="shared" si="114"/>
        <v>14.801495068734992</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33.778754893715949</v>
      </c>
      <c r="I189" s="184"/>
      <c r="J189" s="184">
        <f t="shared" ref="J189:R189" si="118" xml:space="preserve"> IF(J$279 = 0, 0, J182 / J$279)</f>
        <v>0</v>
      </c>
      <c r="K189" s="184">
        <f t="shared" si="118"/>
        <v>0</v>
      </c>
      <c r="L189" s="184">
        <f t="shared" si="118"/>
        <v>0</v>
      </c>
      <c r="M189" s="185">
        <f t="shared" si="118"/>
        <v>6.9603746122055679</v>
      </c>
      <c r="N189" s="184">
        <f t="shared" si="118"/>
        <v>6.8512779047871613</v>
      </c>
      <c r="O189" s="184">
        <f t="shared" si="118"/>
        <v>6.751746663996359</v>
      </c>
      <c r="P189" s="184">
        <f t="shared" si="118"/>
        <v>6.6552409929721703</v>
      </c>
      <c r="Q189" s="184">
        <f t="shared" si="118"/>
        <v>6.5601147197546883</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29.837396180434062</v>
      </c>
      <c r="I190" s="184"/>
      <c r="J190" s="184">
        <f t="shared" ref="J190:R190" si="119" xml:space="preserve"> IF(J$279 = 0, 0, J183 / J$279)</f>
        <v>0</v>
      </c>
      <c r="K190" s="184">
        <f t="shared" si="119"/>
        <v>0</v>
      </c>
      <c r="L190" s="184">
        <f t="shared" si="119"/>
        <v>0</v>
      </c>
      <c r="M190" s="185">
        <f t="shared" si="119"/>
        <v>6.1482270593475432</v>
      </c>
      <c r="N190" s="184">
        <f t="shared" si="119"/>
        <v>6.0518599288400337</v>
      </c>
      <c r="O190" s="184">
        <f t="shared" si="119"/>
        <v>5.9639421511377586</v>
      </c>
      <c r="P190" s="184">
        <f t="shared" si="119"/>
        <v>5.8786969149214583</v>
      </c>
      <c r="Q190" s="184">
        <f t="shared" si="119"/>
        <v>5.7946701261872686</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63.616151074150018</v>
      </c>
      <c r="I191" s="184"/>
      <c r="J191" s="184">
        <f t="shared" ref="J191:R191" si="120" xml:space="preserve"> IF(J$279 = 0, 0, J184 / J$279)</f>
        <v>0</v>
      </c>
      <c r="K191" s="184">
        <f t="shared" si="120"/>
        <v>0</v>
      </c>
      <c r="L191" s="184">
        <f t="shared" si="120"/>
        <v>0</v>
      </c>
      <c r="M191" s="185">
        <f t="shared" si="120"/>
        <v>13.10860167155311</v>
      </c>
      <c r="N191" s="184">
        <f t="shared" si="120"/>
        <v>12.903137833627197</v>
      </c>
      <c r="O191" s="184">
        <f t="shared" si="120"/>
        <v>12.715688815134119</v>
      </c>
      <c r="P191" s="184">
        <f t="shared" si="120"/>
        <v>12.533937907893629</v>
      </c>
      <c r="Q191" s="184">
        <f t="shared" si="120"/>
        <v>12.354784845941957</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34.612228800708323</v>
      </c>
      <c r="I192" s="184"/>
      <c r="J192" s="184">
        <f t="shared" ref="J192:R192" si="121" xml:space="preserve"> IF(J$279 = 0, 0, J185 / J$279)</f>
        <v>0</v>
      </c>
      <c r="K192" s="184">
        <f t="shared" si="121"/>
        <v>0</v>
      </c>
      <c r="L192" s="184">
        <f t="shared" si="121"/>
        <v>0</v>
      </c>
      <c r="M192" s="185">
        <f t="shared" si="121"/>
        <v>6.9349001329904079</v>
      </c>
      <c r="N192" s="184">
        <f t="shared" si="121"/>
        <v>6.9023101248731082</v>
      </c>
      <c r="O192" s="184">
        <f t="shared" si="121"/>
        <v>7.0014864343401344</v>
      </c>
      <c r="P192" s="184">
        <f t="shared" si="121"/>
        <v>6.9570412344194876</v>
      </c>
      <c r="Q192" s="184">
        <f t="shared" si="121"/>
        <v>6.8164908740851828</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30.573619029595744</v>
      </c>
      <c r="I193" s="184"/>
      <c r="J193" s="184">
        <f t="shared" ref="J193:R193" si="122" xml:space="preserve"> IF(J$279 = 0, 0, J186 / J$279)</f>
        <v>0</v>
      </c>
      <c r="K193" s="184">
        <f t="shared" si="122"/>
        <v>0</v>
      </c>
      <c r="L193" s="184">
        <f t="shared" si="122"/>
        <v>0</v>
      </c>
      <c r="M193" s="185">
        <f t="shared" si="122"/>
        <v>6.1257249827841953</v>
      </c>
      <c r="N193" s="184">
        <f t="shared" si="122"/>
        <v>6.0969376285202772</v>
      </c>
      <c r="O193" s="184">
        <f t="shared" si="122"/>
        <v>6.1845418888487576</v>
      </c>
      <c r="P193" s="184">
        <f t="shared" si="122"/>
        <v>6.1452826253701724</v>
      </c>
      <c r="Q193" s="184">
        <f t="shared" si="122"/>
        <v>6.0211319040723437</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65.18584783030407</v>
      </c>
      <c r="I194" s="184"/>
      <c r="J194" s="184">
        <f t="shared" ref="J194:R194" si="123" xml:space="preserve"> IF(J$279 = 0, 0, J187 / J$279)</f>
        <v>0</v>
      </c>
      <c r="K194" s="184">
        <f t="shared" si="123"/>
        <v>0</v>
      </c>
      <c r="L194" s="184">
        <f t="shared" si="123"/>
        <v>0</v>
      </c>
      <c r="M194" s="185">
        <f t="shared" si="123"/>
        <v>13.060625115774604</v>
      </c>
      <c r="N194" s="184">
        <f t="shared" si="123"/>
        <v>12.999247753393385</v>
      </c>
      <c r="O194" s="184">
        <f t="shared" si="123"/>
        <v>13.186028323188893</v>
      </c>
      <c r="P194" s="184">
        <f t="shared" si="123"/>
        <v>13.10232385978966</v>
      </c>
      <c r="Q194" s="184">
        <f t="shared" si="123"/>
        <v>12.837622778157526</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33.778754893715949</v>
      </c>
      <c r="I196" s="184">
        <f t="shared" si="124"/>
        <v>0</v>
      </c>
      <c r="J196" s="184">
        <f t="shared" si="124"/>
        <v>0</v>
      </c>
      <c r="K196" s="184">
        <f t="shared" si="124"/>
        <v>0</v>
      </c>
      <c r="L196" s="184">
        <f t="shared" si="124"/>
        <v>0</v>
      </c>
      <c r="M196" s="185">
        <f t="shared" si="124"/>
        <v>6.9603746122055679</v>
      </c>
      <c r="N196" s="184">
        <f t="shared" si="124"/>
        <v>6.8512779047871613</v>
      </c>
      <c r="O196" s="184">
        <f t="shared" si="124"/>
        <v>6.751746663996359</v>
      </c>
      <c r="P196" s="184">
        <f t="shared" si="124"/>
        <v>6.6552409929721703</v>
      </c>
      <c r="Q196" s="184">
        <f t="shared" si="124"/>
        <v>6.5601147197546883</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34.612228800708323</v>
      </c>
      <c r="I197" s="184">
        <f t="shared" si="125"/>
        <v>0</v>
      </c>
      <c r="J197" s="184">
        <f t="shared" si="125"/>
        <v>0</v>
      </c>
      <c r="K197" s="184">
        <f t="shared" si="125"/>
        <v>0</v>
      </c>
      <c r="L197" s="184">
        <f t="shared" si="125"/>
        <v>0</v>
      </c>
      <c r="M197" s="185">
        <f t="shared" si="125"/>
        <v>6.9349001329904079</v>
      </c>
      <c r="N197" s="184">
        <f t="shared" si="125"/>
        <v>6.9023101248731082</v>
      </c>
      <c r="O197" s="184">
        <f t="shared" si="125"/>
        <v>7.0014864343401344</v>
      </c>
      <c r="P197" s="184">
        <f t="shared" si="125"/>
        <v>6.9570412344194876</v>
      </c>
      <c r="Q197" s="184">
        <f t="shared" si="125"/>
        <v>6.8164908740851828</v>
      </c>
      <c r="R197" s="184">
        <f t="shared" si="125"/>
        <v>0</v>
      </c>
      <c r="S197" s="92"/>
      <c r="T197" s="92"/>
      <c r="U197" s="92"/>
      <c r="V197" s="92"/>
      <c r="W197" s="92"/>
      <c r="X197" s="92"/>
      <c r="Y197" s="92"/>
      <c r="Z197" s="92"/>
    </row>
    <row r="198" spans="1:26">
      <c r="C198" s="276"/>
      <c r="E198" s="7" t="s">
        <v>556</v>
      </c>
      <c r="G198" s="7" t="s">
        <v>297</v>
      </c>
      <c r="H198" s="185">
        <f xml:space="preserve"> SUM(J198:R198)</f>
        <v>0.83347390699237422</v>
      </c>
      <c r="I198" s="185"/>
      <c r="J198" s="184">
        <f t="shared" ref="J198:K198" si="126">J197-J196</f>
        <v>0</v>
      </c>
      <c r="K198" s="184">
        <f t="shared" si="126"/>
        <v>0</v>
      </c>
      <c r="L198" s="184">
        <f>L197-L196</f>
        <v>0</v>
      </c>
      <c r="M198" s="185">
        <f>M197-M196</f>
        <v>-2.5474479215159995E-2</v>
      </c>
      <c r="N198" s="184">
        <f t="shared" ref="N198:R198" si="127">N197-N196</f>
        <v>5.1032220085946989E-2</v>
      </c>
      <c r="O198" s="184">
        <f t="shared" si="127"/>
        <v>0.24973977034377537</v>
      </c>
      <c r="P198" s="184">
        <f t="shared" si="127"/>
        <v>0.30180024144731732</v>
      </c>
      <c r="Q198" s="184">
        <f t="shared" si="127"/>
        <v>0.25637615433049454</v>
      </c>
      <c r="R198" s="184">
        <f t="shared" si="127"/>
        <v>0</v>
      </c>
    </row>
    <row r="200" spans="1:26">
      <c r="C200" s="276"/>
      <c r="E200" s="7" t="str">
        <f>E$190</f>
        <v>True up Nominal return- real</v>
      </c>
      <c r="F200" s="7">
        <f t="shared" ref="F200:R200" si="128">F$190</f>
        <v>0</v>
      </c>
      <c r="G200" s="7" t="str">
        <f t="shared" si="128"/>
        <v>£m</v>
      </c>
      <c r="H200" s="185">
        <f t="shared" si="128"/>
        <v>29.837396180434062</v>
      </c>
      <c r="I200" s="185">
        <f t="shared" si="128"/>
        <v>0</v>
      </c>
      <c r="J200" s="184">
        <f t="shared" si="128"/>
        <v>0</v>
      </c>
      <c r="K200" s="184">
        <f t="shared" si="128"/>
        <v>0</v>
      </c>
      <c r="L200" s="184">
        <f t="shared" si="128"/>
        <v>0</v>
      </c>
      <c r="M200" s="185">
        <f t="shared" si="128"/>
        <v>6.1482270593475432</v>
      </c>
      <c r="N200" s="184">
        <f t="shared" si="128"/>
        <v>6.0518599288400337</v>
      </c>
      <c r="O200" s="184">
        <f t="shared" si="128"/>
        <v>5.9639421511377586</v>
      </c>
      <c r="P200" s="184">
        <f t="shared" si="128"/>
        <v>5.8786969149214583</v>
      </c>
      <c r="Q200" s="184">
        <f t="shared" si="128"/>
        <v>5.7946701261872686</v>
      </c>
      <c r="R200" s="184">
        <f t="shared" si="128"/>
        <v>0</v>
      </c>
    </row>
    <row r="201" spans="1:26">
      <c r="C201" s="276"/>
      <c r="E201" s="7" t="str">
        <f>E$193</f>
        <v>Nominal return company should have received- real</v>
      </c>
      <c r="F201" s="7">
        <f t="shared" ref="F201:R201" si="129">F$193</f>
        <v>0</v>
      </c>
      <c r="G201" s="7" t="str">
        <f t="shared" si="129"/>
        <v>£m</v>
      </c>
      <c r="H201" s="185">
        <f t="shared" si="129"/>
        <v>30.573619029595744</v>
      </c>
      <c r="I201" s="185">
        <f t="shared" si="129"/>
        <v>0</v>
      </c>
      <c r="J201" s="184">
        <f t="shared" si="129"/>
        <v>0</v>
      </c>
      <c r="K201" s="184">
        <f t="shared" si="129"/>
        <v>0</v>
      </c>
      <c r="L201" s="184">
        <f t="shared" si="129"/>
        <v>0</v>
      </c>
      <c r="M201" s="185">
        <f t="shared" si="129"/>
        <v>6.1257249827841953</v>
      </c>
      <c r="N201" s="184">
        <f t="shared" si="129"/>
        <v>6.0969376285202772</v>
      </c>
      <c r="O201" s="184">
        <f t="shared" si="129"/>
        <v>6.1845418888487576</v>
      </c>
      <c r="P201" s="184">
        <f t="shared" si="129"/>
        <v>6.1452826253701724</v>
      </c>
      <c r="Q201" s="184">
        <f t="shared" si="129"/>
        <v>6.0211319040723437</v>
      </c>
      <c r="R201" s="184">
        <f t="shared" si="129"/>
        <v>0</v>
      </c>
    </row>
    <row r="202" spans="1:26">
      <c r="C202" s="276"/>
      <c r="E202" s="7" t="s">
        <v>557</v>
      </c>
      <c r="G202" s="7" t="s">
        <v>297</v>
      </c>
      <c r="H202" s="185">
        <f xml:space="preserve"> SUM(J202:R202)</f>
        <v>0.73622284916168379</v>
      </c>
      <c r="I202" s="185"/>
      <c r="J202" s="184">
        <f t="shared" ref="J202:K202" si="130">J201-J200</f>
        <v>0</v>
      </c>
      <c r="K202" s="184">
        <f t="shared" si="130"/>
        <v>0</v>
      </c>
      <c r="L202" s="184">
        <f>L201-L200</f>
        <v>0</v>
      </c>
      <c r="M202" s="185">
        <f>M201-M200</f>
        <v>-2.2502076563347906E-2</v>
      </c>
      <c r="N202" s="184">
        <f t="shared" ref="N202" si="131">N201-N200</f>
        <v>4.5077699680243555E-2</v>
      </c>
      <c r="O202" s="184">
        <f>O201-O200</f>
        <v>0.22059973771099894</v>
      </c>
      <c r="P202" s="184">
        <f t="shared" ref="P202:R202" si="132">P201-P200</f>
        <v>0.26658571044871415</v>
      </c>
      <c r="Q202" s="184">
        <f t="shared" si="132"/>
        <v>0.22646177788507504</v>
      </c>
      <c r="R202" s="184">
        <f t="shared" si="132"/>
        <v>0</v>
      </c>
    </row>
    <row r="204" spans="1:26">
      <c r="C204" s="276"/>
      <c r="E204" s="7" t="str">
        <f>E$191</f>
        <v>Total True up Nominal revenue to company- real</v>
      </c>
      <c r="F204" s="7">
        <f t="shared" ref="F204:R204" si="133">F$191</f>
        <v>0</v>
      </c>
      <c r="G204" s="7" t="str">
        <f t="shared" si="133"/>
        <v>£m</v>
      </c>
      <c r="H204" s="185">
        <f t="shared" si="133"/>
        <v>63.616151074150018</v>
      </c>
      <c r="I204" s="185">
        <f t="shared" si="133"/>
        <v>0</v>
      </c>
      <c r="J204" s="184">
        <f t="shared" si="133"/>
        <v>0</v>
      </c>
      <c r="K204" s="184">
        <f t="shared" si="133"/>
        <v>0</v>
      </c>
      <c r="L204" s="184">
        <f t="shared" si="133"/>
        <v>0</v>
      </c>
      <c r="M204" s="185">
        <f t="shared" si="133"/>
        <v>13.10860167155311</v>
      </c>
      <c r="N204" s="184">
        <f t="shared" si="133"/>
        <v>12.903137833627197</v>
      </c>
      <c r="O204" s="184">
        <f t="shared" si="133"/>
        <v>12.715688815134119</v>
      </c>
      <c r="P204" s="184">
        <f t="shared" si="133"/>
        <v>12.533937907893629</v>
      </c>
      <c r="Q204" s="184">
        <f t="shared" si="133"/>
        <v>12.354784845941957</v>
      </c>
      <c r="R204" s="184">
        <f t="shared" si="133"/>
        <v>0</v>
      </c>
    </row>
    <row r="205" spans="1:26">
      <c r="C205" s="276"/>
      <c r="E205" s="7" t="str">
        <f>E$194</f>
        <v>Total nominal revenue company should have received- real</v>
      </c>
      <c r="F205" s="7">
        <f t="shared" ref="F205:R205" si="134">F$194</f>
        <v>0</v>
      </c>
      <c r="G205" s="7" t="str">
        <f t="shared" si="134"/>
        <v>£m</v>
      </c>
      <c r="H205" s="185">
        <f t="shared" si="134"/>
        <v>65.18584783030407</v>
      </c>
      <c r="I205" s="185">
        <f t="shared" si="134"/>
        <v>0</v>
      </c>
      <c r="J205" s="184">
        <f t="shared" si="134"/>
        <v>0</v>
      </c>
      <c r="K205" s="184">
        <f t="shared" si="134"/>
        <v>0</v>
      </c>
      <c r="L205" s="184">
        <f t="shared" si="134"/>
        <v>0</v>
      </c>
      <c r="M205" s="185">
        <f t="shared" si="134"/>
        <v>13.060625115774604</v>
      </c>
      <c r="N205" s="184">
        <f t="shared" si="134"/>
        <v>12.999247753393385</v>
      </c>
      <c r="O205" s="184">
        <f t="shared" si="134"/>
        <v>13.186028323188893</v>
      </c>
      <c r="P205" s="184">
        <f t="shared" si="134"/>
        <v>13.10232385978966</v>
      </c>
      <c r="Q205" s="184">
        <f t="shared" si="134"/>
        <v>12.837622778157526</v>
      </c>
      <c r="R205" s="184">
        <f t="shared" si="134"/>
        <v>0</v>
      </c>
    </row>
    <row r="206" spans="1:26">
      <c r="C206" s="276"/>
      <c r="E206" s="7" t="s">
        <v>558</v>
      </c>
      <c r="G206" s="7" t="s">
        <v>297</v>
      </c>
      <c r="H206" s="185">
        <f xml:space="preserve"> SUM(J206:R206)</f>
        <v>1.5696967561540571</v>
      </c>
      <c r="I206" s="185"/>
      <c r="J206" s="184">
        <f t="shared" ref="J206:K206" si="135">J205-J204</f>
        <v>0</v>
      </c>
      <c r="K206" s="184">
        <f t="shared" si="135"/>
        <v>0</v>
      </c>
      <c r="L206" s="184">
        <f>L205-L204</f>
        <v>0</v>
      </c>
      <c r="M206" s="185">
        <f>M205-M204</f>
        <v>-4.7976555778506125E-2</v>
      </c>
      <c r="N206" s="184">
        <f t="shared" ref="N206:R206" si="136">N205-N204</f>
        <v>9.6109919766188767E-2</v>
      </c>
      <c r="O206" s="184">
        <f t="shared" si="136"/>
        <v>0.47033950805477431</v>
      </c>
      <c r="P206" s="184">
        <f t="shared" si="136"/>
        <v>0.56838595189603147</v>
      </c>
      <c r="Q206" s="184">
        <f t="shared" si="136"/>
        <v>0.4828379322155687</v>
      </c>
      <c r="R206" s="184">
        <f t="shared" si="136"/>
        <v>0</v>
      </c>
    </row>
    <row r="208" spans="1:26">
      <c r="B208" s="61" t="s">
        <v>559</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3.1200592500000068E-2</v>
      </c>
      <c r="N210" s="205">
        <f>InpR!N$112</f>
        <v>3.1200592500000068E-2</v>
      </c>
      <c r="O210" s="205">
        <f>InpR!O$112</f>
        <v>3.1200592500000068E-2</v>
      </c>
      <c r="P210" s="205">
        <f>InpR!P$112</f>
        <v>3.1200592500000068E-2</v>
      </c>
      <c r="Q210" s="205">
        <f>InpR!Q$112</f>
        <v>3.1200592500000068E-2</v>
      </c>
      <c r="R210" s="205">
        <f>InpR!R$112</f>
        <v>0</v>
      </c>
    </row>
    <row r="211" spans="1:18">
      <c r="E211" s="7" t="s">
        <v>560</v>
      </c>
      <c r="G211" s="7" t="s">
        <v>561</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562</v>
      </c>
    </row>
    <row r="214" spans="1:18">
      <c r="C214" s="276"/>
      <c r="E214" s="7" t="str">
        <f>E$198</f>
        <v>Value of True up run-off - real</v>
      </c>
      <c r="F214" s="7">
        <f t="shared" ref="F214:R214" si="138">F$198</f>
        <v>0</v>
      </c>
      <c r="G214" s="7" t="str">
        <f t="shared" si="138"/>
        <v>£m</v>
      </c>
      <c r="H214" s="185">
        <f t="shared" si="138"/>
        <v>0.83347390699237422</v>
      </c>
      <c r="I214" s="185">
        <f t="shared" si="138"/>
        <v>0</v>
      </c>
      <c r="J214" s="184">
        <f t="shared" si="138"/>
        <v>0</v>
      </c>
      <c r="K214" s="184">
        <f t="shared" si="138"/>
        <v>0</v>
      </c>
      <c r="L214" s="184">
        <f t="shared" si="138"/>
        <v>0</v>
      </c>
      <c r="M214" s="185">
        <f t="shared" si="138"/>
        <v>-2.5474479215159995E-2</v>
      </c>
      <c r="N214" s="184">
        <f t="shared" si="138"/>
        <v>5.1032220085946989E-2</v>
      </c>
      <c r="O214" s="184">
        <f t="shared" si="138"/>
        <v>0.24973977034377537</v>
      </c>
      <c r="P214" s="184">
        <f t="shared" si="138"/>
        <v>0.30180024144731732</v>
      </c>
      <c r="Q214" s="184">
        <f t="shared" si="138"/>
        <v>0.25637615433049454</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563</v>
      </c>
      <c r="G216" s="7" t="s">
        <v>297</v>
      </c>
      <c r="H216" s="185">
        <f xml:space="preserve"> SUM(J216:R216)</f>
        <v>0.86031353207007055</v>
      </c>
      <c r="J216" s="185">
        <f xml:space="preserve"> J214 * J215</f>
        <v>0</v>
      </c>
      <c r="K216" s="185">
        <f t="shared" ref="K216:R216" si="140" xml:space="preserve"> K214 * K215</f>
        <v>0</v>
      </c>
      <c r="L216" s="185">
        <f t="shared" si="140"/>
        <v>0</v>
      </c>
      <c r="M216" s="185">
        <f t="shared" si="140"/>
        <v>-2.8805666601570159E-2</v>
      </c>
      <c r="N216" s="185">
        <f t="shared" si="140"/>
        <v>5.5959512673664696E-2</v>
      </c>
      <c r="O216" s="185">
        <f t="shared" si="140"/>
        <v>0.26556694387036472</v>
      </c>
      <c r="P216" s="185">
        <f t="shared" si="140"/>
        <v>0.31121658779711669</v>
      </c>
      <c r="Q216" s="185">
        <f t="shared" si="140"/>
        <v>0.25637615433049454</v>
      </c>
      <c r="R216" s="185">
        <f t="shared" si="140"/>
        <v>0</v>
      </c>
    </row>
    <row r="218" spans="1:18">
      <c r="B218" s="61" t="s">
        <v>564</v>
      </c>
    </row>
    <row r="219" spans="1:18">
      <c r="E219" s="7" t="str">
        <f>E202</f>
        <v>Value of True up return - real</v>
      </c>
      <c r="F219" s="184">
        <f t="shared" ref="F219:R219" si="141">F202</f>
        <v>0</v>
      </c>
      <c r="G219" s="7" t="str">
        <f t="shared" si="141"/>
        <v>£m</v>
      </c>
      <c r="H219" s="247">
        <f t="shared" si="141"/>
        <v>0.73622284916168379</v>
      </c>
      <c r="I219" s="247">
        <f t="shared" si="141"/>
        <v>0</v>
      </c>
      <c r="J219" s="184">
        <f t="shared" si="141"/>
        <v>0</v>
      </c>
      <c r="K219" s="184">
        <f t="shared" si="141"/>
        <v>0</v>
      </c>
      <c r="L219" s="184">
        <f t="shared" si="141"/>
        <v>0</v>
      </c>
      <c r="M219" s="185">
        <f t="shared" si="141"/>
        <v>-2.2502076563347906E-2</v>
      </c>
      <c r="N219" s="184">
        <f t="shared" si="141"/>
        <v>4.5077699680243555E-2</v>
      </c>
      <c r="O219" s="184">
        <f t="shared" si="141"/>
        <v>0.22059973771099894</v>
      </c>
      <c r="P219" s="184">
        <f t="shared" si="141"/>
        <v>0.26658571044871415</v>
      </c>
      <c r="Q219" s="184">
        <f t="shared" si="141"/>
        <v>0.22646177788507504</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565</v>
      </c>
      <c r="G221" s="7" t="s">
        <v>297</v>
      </c>
      <c r="H221" s="185">
        <f xml:space="preserve"> SUM(J221:R221)</f>
        <v>0.75993078420243099</v>
      </c>
      <c r="J221" s="185">
        <f xml:space="preserve"> J219 * J220</f>
        <v>0</v>
      </c>
      <c r="K221" s="185">
        <f t="shared" ref="K221:M221" si="143" xml:space="preserve"> K219 * K220</f>
        <v>0</v>
      </c>
      <c r="L221" s="185">
        <f t="shared" si="143"/>
        <v>0</v>
      </c>
      <c r="M221" s="185">
        <f t="shared" si="143"/>
        <v>-2.544457572035725E-2</v>
      </c>
      <c r="N221" s="185">
        <f xml:space="preserve"> N219 * N220</f>
        <v>4.943006795134279E-2</v>
      </c>
      <c r="O221" s="185">
        <f t="shared" ref="O221:R221" si="144" xml:space="preserve"> O219 * O220</f>
        <v>0.23458017151962285</v>
      </c>
      <c r="P221" s="185">
        <f t="shared" si="144"/>
        <v>0.27490334256674748</v>
      </c>
      <c r="Q221" s="185">
        <f t="shared" si="144"/>
        <v>0.22646177788507504</v>
      </c>
      <c r="R221" s="185">
        <f t="shared" si="144"/>
        <v>0</v>
      </c>
    </row>
    <row r="223" spans="1:18">
      <c r="B223" s="61" t="s">
        <v>566</v>
      </c>
    </row>
    <row r="224" spans="1:18">
      <c r="E224" s="7" t="str">
        <f xml:space="preserve"> E$216</f>
        <v>Revenue adjustment for RCV run-off - real - WR</v>
      </c>
      <c r="F224" s="184">
        <f t="shared" ref="F224:R224" si="145" xml:space="preserve"> F$216</f>
        <v>0</v>
      </c>
      <c r="G224" s="7" t="str">
        <f t="shared" si="145"/>
        <v>£m</v>
      </c>
      <c r="H224" s="247">
        <f t="shared" si="145"/>
        <v>0.86031353207007055</v>
      </c>
      <c r="I224" s="247">
        <f t="shared" si="145"/>
        <v>0</v>
      </c>
      <c r="J224" s="184">
        <f t="shared" si="145"/>
        <v>0</v>
      </c>
      <c r="K224" s="184">
        <f t="shared" si="145"/>
        <v>0</v>
      </c>
      <c r="L224" s="184">
        <f t="shared" si="145"/>
        <v>0</v>
      </c>
      <c r="M224" s="185">
        <f t="shared" si="145"/>
        <v>-2.8805666601570159E-2</v>
      </c>
      <c r="N224" s="184">
        <f t="shared" si="145"/>
        <v>5.5959512673664696E-2</v>
      </c>
      <c r="O224" s="184">
        <f t="shared" si="145"/>
        <v>0.26556694387036472</v>
      </c>
      <c r="P224" s="184">
        <f t="shared" si="145"/>
        <v>0.31121658779711669</v>
      </c>
      <c r="Q224" s="184">
        <f t="shared" si="145"/>
        <v>0.25637615433049454</v>
      </c>
      <c r="R224" s="184">
        <f t="shared" si="145"/>
        <v>0</v>
      </c>
    </row>
    <row r="225" spans="1:26">
      <c r="E225" s="7" t="str">
        <f xml:space="preserve"> E$221</f>
        <v>Revenue adjustment for return - real -WR</v>
      </c>
      <c r="F225" s="184">
        <f t="shared" ref="F225:R225" si="146" xml:space="preserve"> F$221</f>
        <v>0</v>
      </c>
      <c r="G225" s="7" t="str">
        <f t="shared" si="146"/>
        <v>£m</v>
      </c>
      <c r="H225" s="247">
        <f t="shared" si="146"/>
        <v>0.75993078420243099</v>
      </c>
      <c r="I225" s="247">
        <f t="shared" si="146"/>
        <v>0</v>
      </c>
      <c r="J225" s="184">
        <f t="shared" si="146"/>
        <v>0</v>
      </c>
      <c r="K225" s="184">
        <f t="shared" si="146"/>
        <v>0</v>
      </c>
      <c r="L225" s="184">
        <f t="shared" si="146"/>
        <v>0</v>
      </c>
      <c r="M225" s="185">
        <f t="shared" si="146"/>
        <v>-2.544457572035725E-2</v>
      </c>
      <c r="N225" s="184">
        <f t="shared" si="146"/>
        <v>4.943006795134279E-2</v>
      </c>
      <c r="O225" s="184">
        <f t="shared" si="146"/>
        <v>0.23458017151962285</v>
      </c>
      <c r="P225" s="184">
        <f t="shared" si="146"/>
        <v>0.27490334256674748</v>
      </c>
      <c r="Q225" s="184">
        <f t="shared" si="146"/>
        <v>0.22646177788507504</v>
      </c>
      <c r="R225" s="184">
        <f t="shared" si="146"/>
        <v>0</v>
      </c>
    </row>
    <row r="226" spans="1:26">
      <c r="A226" s="49"/>
      <c r="C226" s="276"/>
      <c r="D226" s="57"/>
      <c r="E226" s="7" t="s">
        <v>567</v>
      </c>
      <c r="G226" s="7" t="s">
        <v>297</v>
      </c>
      <c r="H226" s="185">
        <f xml:space="preserve"> SUM(J226:R226)</f>
        <v>1.6202443162725015</v>
      </c>
      <c r="J226" s="185">
        <f xml:space="preserve"> J$224 + J$225</f>
        <v>0</v>
      </c>
      <c r="K226" s="185">
        <f t="shared" ref="K226:R226" si="147" xml:space="preserve"> K$224 + K$225</f>
        <v>0</v>
      </c>
      <c r="L226" s="185">
        <f t="shared" si="147"/>
        <v>0</v>
      </c>
      <c r="M226" s="185">
        <f t="shared" si="147"/>
        <v>-5.4250242321927405E-2</v>
      </c>
      <c r="N226" s="185">
        <f t="shared" si="147"/>
        <v>0.10538958062500749</v>
      </c>
      <c r="O226" s="185">
        <f t="shared" si="147"/>
        <v>0.50014711538998757</v>
      </c>
      <c r="P226" s="185">
        <f t="shared" si="147"/>
        <v>0.58611993036386423</v>
      </c>
      <c r="Q226" s="185">
        <f t="shared" si="147"/>
        <v>0.48283793221556959</v>
      </c>
      <c r="R226" s="185">
        <f t="shared" si="147"/>
        <v>0</v>
      </c>
    </row>
    <row r="229" spans="1:26">
      <c r="A229" s="283" t="s">
        <v>568</v>
      </c>
      <c r="B229" s="284"/>
      <c r="C229" s="285"/>
      <c r="D229" s="285"/>
      <c r="E229" s="285"/>
      <c r="F229" s="285"/>
      <c r="G229" s="285"/>
      <c r="H229" s="285"/>
      <c r="I229" s="285"/>
      <c r="J229" s="285"/>
      <c r="K229" s="285"/>
      <c r="L229" s="285"/>
      <c r="M229" s="285"/>
      <c r="N229" s="285"/>
      <c r="O229" s="285"/>
      <c r="P229" s="285"/>
      <c r="Q229" s="285"/>
      <c r="R229" s="285"/>
    </row>
    <row r="231" spans="1:26">
      <c r="A231" s="49"/>
      <c r="C231" s="110" t="s">
        <v>569</v>
      </c>
      <c r="D231" s="57"/>
    </row>
    <row r="232" spans="1:26">
      <c r="A232" s="49"/>
      <c r="C232" s="110" t="s">
        <v>538</v>
      </c>
      <c r="D232" s="57"/>
    </row>
    <row r="233" spans="1:26">
      <c r="A233" s="49"/>
      <c r="C233" s="110" t="s">
        <v>570</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540</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1.3869803263838101</v>
      </c>
      <c r="N239" s="245">
        <f t="shared" si="150"/>
        <v>1.4206258220688783</v>
      </c>
      <c r="O239" s="245">
        <f t="shared" si="150"/>
        <v>1.4626587998059373</v>
      </c>
      <c r="P239" s="245">
        <f t="shared" si="150"/>
        <v>1.5087379393682134</v>
      </c>
      <c r="Q239" s="245">
        <f t="shared" si="150"/>
        <v>1.5570175534279973</v>
      </c>
      <c r="R239" s="245">
        <f t="shared" si="150"/>
        <v>1.6068421151376928</v>
      </c>
    </row>
    <row r="240" spans="1:26">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571</v>
      </c>
      <c r="G241" s="92" t="s">
        <v>297</v>
      </c>
      <c r="J241" s="337">
        <f>J239*J240</f>
        <v>0</v>
      </c>
      <c r="K241" s="337">
        <f t="shared" ref="K241:L241" si="152">K239*K240</f>
        <v>0</v>
      </c>
      <c r="L241" s="337">
        <f t="shared" si="152"/>
        <v>0</v>
      </c>
      <c r="M241" s="337">
        <f>M239*M240</f>
        <v>3.3645495685068312E-2</v>
      </c>
      <c r="N241" s="337">
        <f t="shared" ref="N241:R241" si="153">N239*N240</f>
        <v>4.2032977737058948E-2</v>
      </c>
      <c r="O241" s="337">
        <f t="shared" si="153"/>
        <v>4.6079139562276251E-2</v>
      </c>
      <c r="P241" s="337">
        <f t="shared" si="153"/>
        <v>4.8279614059783878E-2</v>
      </c>
      <c r="Q241" s="337">
        <f t="shared" si="153"/>
        <v>4.9824561709695611E-2</v>
      </c>
      <c r="R241" s="337">
        <f t="shared" si="153"/>
        <v>4.8205263454130468E-2</v>
      </c>
    </row>
    <row r="243" spans="1:16383" s="205" customFormat="1">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2.4799999999999999E-2</v>
      </c>
      <c r="N243" s="205">
        <f xml:space="preserve"> InpR!N$98</f>
        <v>2.4799999999999999E-2</v>
      </c>
      <c r="O243" s="205">
        <f xml:space="preserve"> InpR!O$98</f>
        <v>2.4799999999999999E-2</v>
      </c>
      <c r="P243" s="205">
        <f xml:space="preserve"> InpR!P$98</f>
        <v>2.4799999999999999E-2</v>
      </c>
      <c r="Q243" s="205">
        <f xml:space="preserve"> InpR!Q$98</f>
        <v>2.4799999999999999E-2</v>
      </c>
      <c r="R243" s="205">
        <f xml:space="preserve"> InpR!R$98</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1.3869803263838101</v>
      </c>
      <c r="N244" s="245">
        <f t="shared" si="154"/>
        <v>1.4206258220688783</v>
      </c>
      <c r="O244" s="245">
        <f t="shared" si="154"/>
        <v>1.4626587998059373</v>
      </c>
      <c r="P244" s="245">
        <f t="shared" si="154"/>
        <v>1.5087379393682134</v>
      </c>
      <c r="Q244" s="245">
        <f t="shared" si="154"/>
        <v>1.5570175534279973</v>
      </c>
      <c r="R244" s="245">
        <f t="shared" si="154"/>
        <v>1.6068421151376928</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3.3645495685068312E-2</v>
      </c>
      <c r="N245" s="246">
        <f t="shared" si="155"/>
        <v>4.2032977737058948E-2</v>
      </c>
      <c r="O245" s="246">
        <f t="shared" si="155"/>
        <v>4.6079139562276251E-2</v>
      </c>
      <c r="P245" s="246">
        <f t="shared" si="155"/>
        <v>4.8279614059783878E-2</v>
      </c>
      <c r="Q245" s="246">
        <f t="shared" si="155"/>
        <v>4.9824561709695611E-2</v>
      </c>
      <c r="R245" s="246">
        <f t="shared" si="155"/>
        <v>4.8205263454130468E-2</v>
      </c>
      <c r="S245" s="92"/>
      <c r="T245" s="92"/>
      <c r="U245" s="92"/>
      <c r="V245" s="92"/>
      <c r="W245" s="92"/>
      <c r="X245" s="92"/>
      <c r="Y245" s="92"/>
      <c r="Z245" s="92"/>
    </row>
    <row r="246" spans="1:16383">
      <c r="A246" s="49"/>
      <c r="C246" s="276"/>
      <c r="D246" s="57"/>
      <c r="E246" s="7" t="s">
        <v>572</v>
      </c>
      <c r="F246" s="247"/>
      <c r="G246" s="162" t="s">
        <v>297</v>
      </c>
      <c r="H246" s="247"/>
      <c r="I246" s="247"/>
      <c r="J246" s="337">
        <f t="shared" ref="J246:R246" si="156" xml:space="preserve"> (J244+J245) * J243</f>
        <v>0</v>
      </c>
      <c r="K246" s="337">
        <f t="shared" si="156"/>
        <v>0</v>
      </c>
      <c r="L246" s="337">
        <f t="shared" si="156"/>
        <v>0</v>
      </c>
      <c r="M246" s="337">
        <f xml:space="preserve"> (M244+M245) * M243</f>
        <v>3.5231520387308181E-2</v>
      </c>
      <c r="N246" s="337">
        <f t="shared" si="156"/>
        <v>3.6273938235187243E-2</v>
      </c>
      <c r="O246" s="337">
        <f t="shared" si="156"/>
        <v>3.7416700896331694E-2</v>
      </c>
      <c r="P246" s="337">
        <f t="shared" si="156"/>
        <v>3.8614035325014333E-2</v>
      </c>
      <c r="Q246" s="337">
        <f t="shared" si="156"/>
        <v>3.9849684455414779E-2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InpR!$E$119</f>
        <v>2019-20 RPI-CPIH wedge adjustment at 2017-18 FYA CPIH prices - WR</v>
      </c>
      <c r="F248" s="250">
        <f>InpR!$F$119</f>
        <v>1.3869803263838101</v>
      </c>
      <c r="G248" s="200" t="str">
        <f>InpR!$G$119</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573</v>
      </c>
      <c r="F251" s="177">
        <f xml:space="preserve"> $L$250 / $J$249</f>
        <v>1.0509112695721383</v>
      </c>
      <c r="G251" s="335"/>
    </row>
    <row r="252" spans="1:16383" s="329" customFormat="1">
      <c r="A252" s="47"/>
      <c r="B252" s="51"/>
      <c r="C252" s="278"/>
      <c r="D252" s="56"/>
      <c r="E252" s="247" t="s">
        <v>574</v>
      </c>
      <c r="F252" s="247">
        <f xml:space="preserve"> $F$248 * $F$251</f>
        <v>1.4575932556715887</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575</v>
      </c>
      <c r="G255" s="162" t="s">
        <v>297</v>
      </c>
      <c r="J255" s="242">
        <f t="shared" ref="J255:R255" si="157" xml:space="preserve"> I258</f>
        <v>0</v>
      </c>
      <c r="K255" s="242">
        <f t="shared" si="157"/>
        <v>0</v>
      </c>
      <c r="L255" s="242">
        <f t="shared" si="157"/>
        <v>0</v>
      </c>
      <c r="M255" s="242">
        <f t="shared" si="157"/>
        <v>1.3869803263838101</v>
      </c>
      <c r="N255" s="242">
        <f t="shared" si="157"/>
        <v>1.4206258220688783</v>
      </c>
      <c r="O255" s="242">
        <f t="shared" si="157"/>
        <v>1.4626587998059373</v>
      </c>
      <c r="P255" s="242">
        <f t="shared" si="157"/>
        <v>1.5087379393682134</v>
      </c>
      <c r="Q255" s="242">
        <f t="shared" si="157"/>
        <v>1.5570175534279973</v>
      </c>
      <c r="R255" s="242">
        <f t="shared" si="157"/>
        <v>1.6068421151376928</v>
      </c>
    </row>
    <row r="256" spans="1:16383">
      <c r="A256" s="47"/>
      <c r="B256" s="51"/>
      <c r="C256" s="111"/>
      <c r="D256" s="56" t="s">
        <v>505</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3.3645495685068312E-2</v>
      </c>
      <c r="N256" s="242">
        <f t="shared" si="158"/>
        <v>4.2032977737058948E-2</v>
      </c>
      <c r="O256" s="242">
        <f t="shared" si="158"/>
        <v>4.6079139562276251E-2</v>
      </c>
      <c r="P256" s="242">
        <f t="shared" si="158"/>
        <v>4.8279614059783878E-2</v>
      </c>
      <c r="Q256" s="242">
        <f t="shared" si="158"/>
        <v>4.9824561709695611E-2</v>
      </c>
      <c r="R256" s="242">
        <f t="shared" si="158"/>
        <v>4.8205263454130468E-2</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576</v>
      </c>
      <c r="G258" s="163" t="s">
        <v>297</v>
      </c>
      <c r="J258" s="243">
        <f t="shared" ref="J258:R258" si="159" xml:space="preserve"> IF( J253 = 1, $F248, J255 + J256 - J257)</f>
        <v>0</v>
      </c>
      <c r="K258" s="243">
        <f t="shared" si="159"/>
        <v>0</v>
      </c>
      <c r="L258" s="243">
        <f xml:space="preserve"> IF( L253 = 1, $F248, L255 + L256 - L257)</f>
        <v>1.3869803263838101</v>
      </c>
      <c r="M258" s="243">
        <f t="shared" si="159"/>
        <v>1.4206258220688783</v>
      </c>
      <c r="N258" s="243">
        <f t="shared" si="159"/>
        <v>1.4626587998059373</v>
      </c>
      <c r="O258" s="243">
        <f t="shared" si="159"/>
        <v>1.5087379393682134</v>
      </c>
      <c r="P258" s="243">
        <f t="shared" si="159"/>
        <v>1.5570175534279973</v>
      </c>
      <c r="Q258" s="243">
        <f t="shared" si="159"/>
        <v>1.6068421151376928</v>
      </c>
      <c r="R258" s="243">
        <f t="shared" si="159"/>
        <v>1.6550473785918234</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1.3869803263838101</v>
      </c>
      <c r="N260" s="185">
        <f t="shared" si="160"/>
        <v>1.4206258220688783</v>
      </c>
      <c r="O260" s="185">
        <f t="shared" si="160"/>
        <v>1.4626587998059373</v>
      </c>
      <c r="P260" s="185">
        <f t="shared" si="160"/>
        <v>1.5087379393682134</v>
      </c>
      <c r="Q260" s="185">
        <f t="shared" si="160"/>
        <v>1.5570175534279973</v>
      </c>
      <c r="R260" s="185">
        <f t="shared" si="160"/>
        <v>1.6068421151376928</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3.3645495685068312E-2</v>
      </c>
      <c r="N261" s="184">
        <f t="shared" si="161"/>
        <v>4.2032977737058948E-2</v>
      </c>
      <c r="O261" s="184">
        <f t="shared" si="161"/>
        <v>4.6079139562276251E-2</v>
      </c>
      <c r="P261" s="184">
        <f t="shared" si="161"/>
        <v>4.8279614059783878E-2</v>
      </c>
      <c r="Q261" s="184">
        <f t="shared" si="161"/>
        <v>4.9824561709695611E-2</v>
      </c>
      <c r="R261" s="184">
        <f t="shared" si="161"/>
        <v>4.8205263454130468E-2</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1.3869803263838101</v>
      </c>
      <c r="M262" s="185">
        <f t="shared" si="162"/>
        <v>1.4206258220688783</v>
      </c>
      <c r="N262" s="185">
        <f t="shared" si="162"/>
        <v>1.4626587998059373</v>
      </c>
      <c r="O262" s="185">
        <f t="shared" si="162"/>
        <v>1.5087379393682134</v>
      </c>
      <c r="P262" s="185">
        <f t="shared" si="162"/>
        <v>1.5570175534279973</v>
      </c>
      <c r="Q262" s="185">
        <f t="shared" si="162"/>
        <v>1.6068421151376928</v>
      </c>
      <c r="R262" s="185">
        <f t="shared" si="162"/>
        <v>1.6550473785918234</v>
      </c>
    </row>
    <row r="263" spans="1:26">
      <c r="A263" s="49"/>
      <c r="C263" s="276"/>
      <c r="D263" s="57"/>
      <c r="E263" s="7" t="s">
        <v>577</v>
      </c>
      <c r="F263" s="244"/>
      <c r="G263" s="185" t="s">
        <v>297</v>
      </c>
      <c r="H263" s="244"/>
      <c r="I263" s="244"/>
      <c r="J263" s="185">
        <f t="shared" ref="J263:L263" si="163" xml:space="preserve"> ( (J260+J261) + J262) / 2</f>
        <v>0</v>
      </c>
      <c r="K263" s="185">
        <f t="shared" si="163"/>
        <v>0</v>
      </c>
      <c r="L263" s="185">
        <f t="shared" si="163"/>
        <v>0.69349016319190504</v>
      </c>
      <c r="M263" s="185">
        <f xml:space="preserve"> ( (M260+M261) + M262) / 2</f>
        <v>1.4206258220688783</v>
      </c>
      <c r="N263" s="185">
        <f t="shared" ref="N263:R263" si="164" xml:space="preserve"> ( (N260+N261) + N262) / 2</f>
        <v>1.4626587998059373</v>
      </c>
      <c r="O263" s="185">
        <f t="shared" si="164"/>
        <v>1.5087379393682134</v>
      </c>
      <c r="P263" s="185">
        <f t="shared" si="164"/>
        <v>1.5570175534279973</v>
      </c>
      <c r="Q263" s="185">
        <f t="shared" si="164"/>
        <v>1.6068421151376928</v>
      </c>
      <c r="R263" s="185">
        <f t="shared" si="164"/>
        <v>1.6550473785918234</v>
      </c>
    </row>
    <row r="265" spans="1:26" s="205" customFormat="1">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2.2181345335277269E-2</v>
      </c>
      <c r="N265" s="205">
        <f xml:space="preserve"> InpR!N$105</f>
        <v>2.2181345335277269E-2</v>
      </c>
      <c r="O265" s="205">
        <f xml:space="preserve"> InpR!O$105</f>
        <v>2.2181345335277269E-2</v>
      </c>
      <c r="P265" s="205">
        <f xml:space="preserve"> InpR!P$105</f>
        <v>2.2181345335277269E-2</v>
      </c>
      <c r="Q265" s="205">
        <f xml:space="preserve"> InpR!Q$105</f>
        <v>2.2181345335277269E-2</v>
      </c>
      <c r="R265" s="205">
        <f xml:space="preserve"> InpR!R$105</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0.69349016319190504</v>
      </c>
      <c r="M267" s="246">
        <f t="shared" si="165"/>
        <v>1.4206258220688783</v>
      </c>
      <c r="N267" s="246">
        <f t="shared" si="165"/>
        <v>1.4626587998059373</v>
      </c>
      <c r="O267" s="246">
        <f t="shared" si="165"/>
        <v>1.5087379393682134</v>
      </c>
      <c r="P267" s="246">
        <f t="shared" si="165"/>
        <v>1.5570175534279973</v>
      </c>
      <c r="Q267" s="246">
        <f t="shared" si="165"/>
        <v>1.6068421151376928</v>
      </c>
      <c r="R267" s="246">
        <f t="shared" si="165"/>
        <v>1.6550473785918234</v>
      </c>
    </row>
    <row r="268" spans="1:26">
      <c r="C268" s="276"/>
      <c r="E268" s="7" t="s">
        <v>578</v>
      </c>
      <c r="F268" s="244"/>
      <c r="G268" s="184" t="s">
        <v>297</v>
      </c>
      <c r="H268" s="244"/>
      <c r="I268" s="244"/>
      <c r="J268" s="246">
        <f t="shared" ref="J268:K268" si="166">J265*J266*J267</f>
        <v>0</v>
      </c>
      <c r="K268" s="246">
        <f t="shared" si="166"/>
        <v>0</v>
      </c>
      <c r="L268" s="246">
        <f>L265*L266*L267</f>
        <v>0</v>
      </c>
      <c r="M268" s="246">
        <f t="shared" ref="M268:R268" si="167">M265*M266*M267</f>
        <v>3.1511391951521951E-2</v>
      </c>
      <c r="N268" s="246">
        <f t="shared" si="167"/>
        <v>3.2443739946177677E-2</v>
      </c>
      <c r="O268" s="246">
        <f t="shared" si="167"/>
        <v>3.3465837253560962E-2</v>
      </c>
      <c r="P268" s="246">
        <f t="shared" si="167"/>
        <v>3.4536744045674937E-2</v>
      </c>
      <c r="Q268" s="246">
        <f t="shared" si="167"/>
        <v>3.5641919855136525E-2</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3.5231520387308181E-2</v>
      </c>
      <c r="N270" s="184">
        <f t="shared" si="168"/>
        <v>3.6273938235187243E-2</v>
      </c>
      <c r="O270" s="184">
        <f t="shared" si="168"/>
        <v>3.7416700896331694E-2</v>
      </c>
      <c r="P270" s="184">
        <f t="shared" si="168"/>
        <v>3.8614035325014333E-2</v>
      </c>
      <c r="Q270" s="184">
        <f t="shared" si="168"/>
        <v>3.9849684455414779E-2</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3.1511391951521951E-2</v>
      </c>
      <c r="N271" s="184">
        <f t="shared" si="169"/>
        <v>3.2443739946177677E-2</v>
      </c>
      <c r="O271" s="184">
        <f t="shared" si="169"/>
        <v>3.3465837253560962E-2</v>
      </c>
      <c r="P271" s="184">
        <f t="shared" si="169"/>
        <v>3.4536744045674937E-2</v>
      </c>
      <c r="Q271" s="184">
        <f t="shared" si="169"/>
        <v>3.5641919855136525E-2</v>
      </c>
      <c r="R271" s="184">
        <f t="shared" si="169"/>
        <v>0</v>
      </c>
    </row>
    <row r="272" spans="1:26">
      <c r="C272" s="276"/>
      <c r="E272" s="7" t="s">
        <v>579</v>
      </c>
      <c r="F272" s="244"/>
      <c r="G272" s="184" t="str">
        <f t="shared" ref="G272" si="170">G$270</f>
        <v>£m</v>
      </c>
      <c r="H272" s="244">
        <f>SUM(J272:R272)</f>
        <v>0.35498551235132825</v>
      </c>
      <c r="I272" s="244"/>
      <c r="J272" s="244">
        <f t="shared" ref="J272:R272" si="171">SUM(J270:J271)</f>
        <v>0</v>
      </c>
      <c r="K272" s="244">
        <f t="shared" si="171"/>
        <v>0</v>
      </c>
      <c r="L272" s="244">
        <f>SUM(L270:L271)</f>
        <v>0</v>
      </c>
      <c r="M272" s="244">
        <f>SUM(M270:M271)</f>
        <v>6.6742912338830132E-2</v>
      </c>
      <c r="N272" s="244">
        <f t="shared" si="171"/>
        <v>6.8717678181364927E-2</v>
      </c>
      <c r="O272" s="244">
        <f t="shared" si="171"/>
        <v>7.0882538149892649E-2</v>
      </c>
      <c r="P272" s="244">
        <f t="shared" si="171"/>
        <v>7.315077937068927E-2</v>
      </c>
      <c r="Q272" s="244">
        <f t="shared" si="171"/>
        <v>7.5491604310551297E-2</v>
      </c>
      <c r="R272" s="244">
        <f t="shared" si="171"/>
        <v>0</v>
      </c>
    </row>
    <row r="274" spans="1:18">
      <c r="A274" s="50" t="s">
        <v>555</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3.5231520387308181E-2</v>
      </c>
      <c r="N276" s="185">
        <f t="shared" si="172"/>
        <v>3.6273938235187243E-2</v>
      </c>
      <c r="O276" s="185">
        <f t="shared" si="172"/>
        <v>3.7416700896331694E-2</v>
      </c>
      <c r="P276" s="185">
        <f t="shared" si="172"/>
        <v>3.8614035325014333E-2</v>
      </c>
      <c r="Q276" s="185">
        <f t="shared" si="172"/>
        <v>3.9849684455414779E-2</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3.1511391951521951E-2</v>
      </c>
      <c r="N277" s="185">
        <f t="shared" si="173"/>
        <v>3.2443739946177677E-2</v>
      </c>
      <c r="O277" s="185">
        <f t="shared" si="173"/>
        <v>3.3465837253560962E-2</v>
      </c>
      <c r="P277" s="185">
        <f t="shared" si="173"/>
        <v>3.4536744045674937E-2</v>
      </c>
      <c r="Q277" s="185">
        <f t="shared" si="173"/>
        <v>3.5641919855136525E-2</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0.35498551235132825</v>
      </c>
      <c r="I278" s="185">
        <f t="shared" si="174"/>
        <v>0</v>
      </c>
      <c r="J278" s="185">
        <f t="shared" si="174"/>
        <v>0</v>
      </c>
      <c r="K278" s="185">
        <f t="shared" si="174"/>
        <v>0</v>
      </c>
      <c r="L278" s="185">
        <f t="shared" si="174"/>
        <v>0</v>
      </c>
      <c r="M278" s="185">
        <f t="shared" si="174"/>
        <v>6.6742912338830132E-2</v>
      </c>
      <c r="N278" s="185">
        <f t="shared" si="174"/>
        <v>6.8717678181364927E-2</v>
      </c>
      <c r="O278" s="185">
        <f t="shared" si="174"/>
        <v>7.0882538149892649E-2</v>
      </c>
      <c r="P278" s="185">
        <f t="shared" si="174"/>
        <v>7.315077937068927E-2</v>
      </c>
      <c r="Q278" s="185">
        <f t="shared" si="174"/>
        <v>7.5491604310551297E-2</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580</v>
      </c>
      <c r="F280" s="185"/>
      <c r="G280" s="185" t="str">
        <f t="shared" ref="G280:G282" si="175">G$270</f>
        <v>£m</v>
      </c>
      <c r="H280" s="244">
        <f>SUM(J280:R280)</f>
        <v>0.16922934784942043</v>
      </c>
      <c r="I280" s="185"/>
      <c r="J280" s="185">
        <f t="shared" ref="J280:R280" si="176" xml:space="preserve"> IF(J$279 = 0, 0, J276 / J$279)</f>
        <v>0</v>
      </c>
      <c r="K280" s="185">
        <f t="shared" si="176"/>
        <v>0</v>
      </c>
      <c r="L280" s="185">
        <f t="shared" si="176"/>
        <v>0</v>
      </c>
      <c r="M280" s="185">
        <f t="shared" si="176"/>
        <v>3.3166516735993398E-2</v>
      </c>
      <c r="N280" s="185">
        <f t="shared" si="176"/>
        <v>3.3476892664017814E-2</v>
      </c>
      <c r="O280" s="185">
        <f t="shared" si="176"/>
        <v>3.3829532938034847E-2</v>
      </c>
      <c r="P280" s="185">
        <f t="shared" si="176"/>
        <v>3.4194003909943156E-2</v>
      </c>
      <c r="Q280" s="185">
        <f t="shared" si="176"/>
        <v>3.4562401601431224E-2</v>
      </c>
      <c r="R280" s="185">
        <f t="shared" si="176"/>
        <v>0</v>
      </c>
    </row>
    <row r="281" spans="1:18" s="92" customFormat="1">
      <c r="A281" s="164"/>
      <c r="B281" s="165"/>
      <c r="C281" s="166"/>
      <c r="D281" s="167"/>
      <c r="E281" s="7" t="s">
        <v>581</v>
      </c>
      <c r="F281" s="185"/>
      <c r="G281" s="185" t="str">
        <f t="shared" si="175"/>
        <v>£m</v>
      </c>
      <c r="H281" s="244">
        <f t="shared" ref="H281:H282" si="177">SUM(J281:R281)</f>
        <v>0.15136026635128053</v>
      </c>
      <c r="I281" s="185"/>
      <c r="J281" s="185">
        <f t="shared" ref="J281:R281" si="178" xml:space="preserve"> IF(J$279 = 0, 0, J277 / J$279)</f>
        <v>0</v>
      </c>
      <c r="K281" s="185">
        <f t="shared" si="178"/>
        <v>0</v>
      </c>
      <c r="L281" s="185">
        <f t="shared" si="178"/>
        <v>0</v>
      </c>
      <c r="M281" s="185">
        <f t="shared" si="178"/>
        <v>2.9664433922956562E-2</v>
      </c>
      <c r="N281" s="185">
        <f t="shared" si="178"/>
        <v>2.9942036973088282E-2</v>
      </c>
      <c r="O281" s="185">
        <f t="shared" si="178"/>
        <v>3.0257441638293869E-2</v>
      </c>
      <c r="P281" s="185">
        <f t="shared" si="178"/>
        <v>3.0583427787188325E-2</v>
      </c>
      <c r="Q281" s="185">
        <f t="shared" si="178"/>
        <v>3.0912926029753478E-2</v>
      </c>
      <c r="R281" s="185">
        <f t="shared" si="178"/>
        <v>0</v>
      </c>
    </row>
    <row r="282" spans="1:18" s="92" customFormat="1">
      <c r="A282" s="164"/>
      <c r="B282" s="165"/>
      <c r="C282" s="166"/>
      <c r="D282" s="167"/>
      <c r="E282" s="7" t="s">
        <v>582</v>
      </c>
      <c r="F282" s="185"/>
      <c r="G282" s="185" t="str">
        <f t="shared" si="175"/>
        <v>£m</v>
      </c>
      <c r="H282" s="244">
        <f t="shared" si="177"/>
        <v>0.32058961420070098</v>
      </c>
      <c r="I282" s="185"/>
      <c r="J282" s="185">
        <f t="shared" ref="J282:R282" si="179" xml:space="preserve"> IF(J$279 = 0, 0, J278 / J$279)</f>
        <v>0</v>
      </c>
      <c r="K282" s="185">
        <f t="shared" si="179"/>
        <v>0</v>
      </c>
      <c r="L282" s="185">
        <f t="shared" si="179"/>
        <v>0</v>
      </c>
      <c r="M282" s="185">
        <f t="shared" si="179"/>
        <v>6.2830950658949961E-2</v>
      </c>
      <c r="N282" s="185">
        <f t="shared" si="179"/>
        <v>6.3418929637106103E-2</v>
      </c>
      <c r="O282" s="185">
        <f t="shared" si="179"/>
        <v>6.4086974576328712E-2</v>
      </c>
      <c r="P282" s="185">
        <f t="shared" si="179"/>
        <v>6.4777431697131488E-2</v>
      </c>
      <c r="Q282" s="185">
        <f t="shared" si="179"/>
        <v>6.5475327631184702E-2</v>
      </c>
      <c r="R282" s="185">
        <f t="shared" si="179"/>
        <v>0</v>
      </c>
    </row>
    <row r="284" spans="1:18">
      <c r="B284" s="61" t="s">
        <v>559</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3.1200592500000068E-2</v>
      </c>
      <c r="N286" s="205">
        <f>InpR!N$112</f>
        <v>3.1200592500000068E-2</v>
      </c>
      <c r="O286" s="205">
        <f>InpR!O$112</f>
        <v>3.1200592500000068E-2</v>
      </c>
      <c r="P286" s="205">
        <f>InpR!P$112</f>
        <v>3.1200592500000068E-2</v>
      </c>
      <c r="Q286" s="205">
        <f>InpR!Q$112</f>
        <v>3.1200592500000068E-2</v>
      </c>
      <c r="R286" s="205">
        <f>InpR!R$112</f>
        <v>0</v>
      </c>
    </row>
    <row r="287" spans="1:18">
      <c r="E287" s="7" t="s">
        <v>560</v>
      </c>
      <c r="G287" s="7" t="s">
        <v>561</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562</v>
      </c>
    </row>
    <row r="290" spans="1:18">
      <c r="A290" s="49"/>
      <c r="D290" s="57"/>
      <c r="E290" s="7" t="str">
        <f>E$280</f>
        <v>2019-20 wedge RCV run-off - real</v>
      </c>
      <c r="F290" s="185">
        <f t="shared" ref="F290:R290" si="181">F$280</f>
        <v>0</v>
      </c>
      <c r="G290" s="7" t="str">
        <f t="shared" si="181"/>
        <v>£m</v>
      </c>
      <c r="H290" s="247">
        <f t="shared" si="181"/>
        <v>0.16922934784942043</v>
      </c>
      <c r="I290" s="247">
        <f t="shared" si="181"/>
        <v>0</v>
      </c>
      <c r="J290" s="185">
        <f t="shared" si="181"/>
        <v>0</v>
      </c>
      <c r="K290" s="185">
        <f t="shared" si="181"/>
        <v>0</v>
      </c>
      <c r="L290" s="185">
        <f t="shared" si="181"/>
        <v>0</v>
      </c>
      <c r="M290" s="185">
        <f t="shared" si="181"/>
        <v>3.3166516735993398E-2</v>
      </c>
      <c r="N290" s="185">
        <f t="shared" si="181"/>
        <v>3.3476892664017814E-2</v>
      </c>
      <c r="O290" s="185">
        <f t="shared" si="181"/>
        <v>3.3829532938034847E-2</v>
      </c>
      <c r="P290" s="185">
        <f t="shared" si="181"/>
        <v>3.4194003909943156E-2</v>
      </c>
      <c r="Q290" s="185">
        <f t="shared" si="181"/>
        <v>3.4562401601431224E-2</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583</v>
      </c>
      <c r="G292" s="7" t="s">
        <v>297</v>
      </c>
      <c r="H292" s="185">
        <f xml:space="preserve"> SUM(J292:R292)</f>
        <v>0.18000947849222787</v>
      </c>
      <c r="J292" s="185">
        <f xml:space="preserve"> J290 * J291</f>
        <v>0</v>
      </c>
      <c r="K292" s="185">
        <f t="shared" ref="K292:R292" si="183" xml:space="preserve"> K290 * K291</f>
        <v>0</v>
      </c>
      <c r="L292" s="185">
        <f t="shared" si="183"/>
        <v>0</v>
      </c>
      <c r="M292" s="185">
        <f t="shared" si="183"/>
        <v>3.7503558575747803E-2</v>
      </c>
      <c r="N292" s="185">
        <f t="shared" si="183"/>
        <v>3.6709173070502803E-2</v>
      </c>
      <c r="O292" s="185">
        <f t="shared" si="183"/>
        <v>3.5973468152665326E-2</v>
      </c>
      <c r="P292" s="185">
        <f t="shared" si="183"/>
        <v>3.52608770918807E-2</v>
      </c>
      <c r="Q292" s="185">
        <f t="shared" si="183"/>
        <v>3.4562401601431224E-2</v>
      </c>
      <c r="R292" s="185">
        <f t="shared" si="183"/>
        <v>0</v>
      </c>
    </row>
    <row r="295" spans="1:18">
      <c r="B295" s="61" t="s">
        <v>564</v>
      </c>
    </row>
    <row r="296" spans="1:18">
      <c r="A296" s="49"/>
      <c r="D296" s="57"/>
      <c r="E296" s="7" t="str">
        <f>E$281</f>
        <v>2019-20 wedge return - real</v>
      </c>
      <c r="F296" s="185">
        <f t="shared" ref="F296:R296" si="184">F$281</f>
        <v>0</v>
      </c>
      <c r="G296" s="7" t="str">
        <f t="shared" si="184"/>
        <v>£m</v>
      </c>
      <c r="H296" s="247">
        <f t="shared" si="184"/>
        <v>0.15136026635128053</v>
      </c>
      <c r="I296" s="247">
        <f t="shared" si="184"/>
        <v>0</v>
      </c>
      <c r="J296" s="185">
        <f t="shared" si="184"/>
        <v>0</v>
      </c>
      <c r="K296" s="185">
        <f t="shared" si="184"/>
        <v>0</v>
      </c>
      <c r="L296" s="185">
        <f t="shared" si="184"/>
        <v>0</v>
      </c>
      <c r="M296" s="185">
        <f t="shared" si="184"/>
        <v>2.9664433922956562E-2</v>
      </c>
      <c r="N296" s="185">
        <f t="shared" si="184"/>
        <v>2.9942036973088282E-2</v>
      </c>
      <c r="O296" s="185">
        <f t="shared" si="184"/>
        <v>3.0257441638293869E-2</v>
      </c>
      <c r="P296" s="185">
        <f t="shared" si="184"/>
        <v>3.0583427787188325E-2</v>
      </c>
      <c r="Q296" s="185">
        <f t="shared" si="184"/>
        <v>3.0912926029753478E-2</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584</v>
      </c>
      <c r="G298" s="7" t="s">
        <v>297</v>
      </c>
      <c r="H298" s="185">
        <f xml:space="preserve"> SUM(J298:R298)</f>
        <v>0.16100211314755133</v>
      </c>
      <c r="J298" s="185">
        <f xml:space="preserve"> J296 * J297</f>
        <v>0</v>
      </c>
      <c r="K298" s="185">
        <f t="shared" ref="K298:R298" si="186" xml:space="preserve"> K296 * K297</f>
        <v>0</v>
      </c>
      <c r="L298" s="185">
        <f t="shared" si="186"/>
        <v>0</v>
      </c>
      <c r="M298" s="185">
        <f t="shared" si="186"/>
        <v>3.3543523551228284E-2</v>
      </c>
      <c r="N298" s="185">
        <f t="shared" si="186"/>
        <v>3.2833017937471107E-2</v>
      </c>
      <c r="O298" s="185">
        <f t="shared" si="186"/>
        <v>3.2174996774268889E-2</v>
      </c>
      <c r="P298" s="185">
        <f t="shared" si="186"/>
        <v>3.153764885482957E-2</v>
      </c>
      <c r="Q298" s="185">
        <f t="shared" si="186"/>
        <v>3.0912926029753478E-2</v>
      </c>
      <c r="R298" s="185">
        <f t="shared" si="186"/>
        <v>0</v>
      </c>
    </row>
    <row r="301" spans="1:18">
      <c r="B301" s="61" t="s">
        <v>566</v>
      </c>
    </row>
    <row r="302" spans="1:18">
      <c r="A302" s="49"/>
      <c r="D302" s="57"/>
      <c r="E302" s="7" t="str">
        <f t="shared" ref="E302:R302" si="187" xml:space="preserve"> E$292</f>
        <v>Revenue adjustment for 2019-20 wedge run-off - real - WR</v>
      </c>
      <c r="F302" s="185">
        <f t="shared" si="187"/>
        <v>0</v>
      </c>
      <c r="G302" s="7" t="str">
        <f t="shared" si="187"/>
        <v>£m</v>
      </c>
      <c r="H302" s="247">
        <f t="shared" si="187"/>
        <v>0.18000947849222787</v>
      </c>
      <c r="I302" s="247">
        <f t="shared" si="187"/>
        <v>0</v>
      </c>
      <c r="J302" s="185">
        <f t="shared" si="187"/>
        <v>0</v>
      </c>
      <c r="K302" s="185">
        <f t="shared" si="187"/>
        <v>0</v>
      </c>
      <c r="L302" s="185">
        <f t="shared" si="187"/>
        <v>0</v>
      </c>
      <c r="M302" s="185">
        <f t="shared" si="187"/>
        <v>3.7503558575747803E-2</v>
      </c>
      <c r="N302" s="185">
        <f t="shared" si="187"/>
        <v>3.6709173070502803E-2</v>
      </c>
      <c r="O302" s="185">
        <f t="shared" si="187"/>
        <v>3.5973468152665326E-2</v>
      </c>
      <c r="P302" s="185">
        <f t="shared" si="187"/>
        <v>3.52608770918807E-2</v>
      </c>
      <c r="Q302" s="185">
        <f t="shared" si="187"/>
        <v>3.4562401601431224E-2</v>
      </c>
      <c r="R302" s="185">
        <f t="shared" si="187"/>
        <v>0</v>
      </c>
    </row>
    <row r="303" spans="1:18">
      <c r="A303" s="49"/>
      <c r="D303" s="57"/>
      <c r="E303" s="7" t="str">
        <f t="shared" ref="E303:R303" si="188" xml:space="preserve"> E$298</f>
        <v>Revenue adjustment for 2019-20 wedge return - real -WR</v>
      </c>
      <c r="F303" s="185">
        <f t="shared" si="188"/>
        <v>0</v>
      </c>
      <c r="G303" s="7" t="str">
        <f t="shared" si="188"/>
        <v>£m</v>
      </c>
      <c r="H303" s="247">
        <f t="shared" si="188"/>
        <v>0.16100211314755133</v>
      </c>
      <c r="I303" s="247">
        <f t="shared" si="188"/>
        <v>0</v>
      </c>
      <c r="J303" s="185">
        <f t="shared" si="188"/>
        <v>0</v>
      </c>
      <c r="K303" s="185">
        <f t="shared" si="188"/>
        <v>0</v>
      </c>
      <c r="L303" s="185">
        <f t="shared" si="188"/>
        <v>0</v>
      </c>
      <c r="M303" s="185">
        <f t="shared" si="188"/>
        <v>3.3543523551228284E-2</v>
      </c>
      <c r="N303" s="185">
        <f t="shared" si="188"/>
        <v>3.2833017937471107E-2</v>
      </c>
      <c r="O303" s="185">
        <f t="shared" si="188"/>
        <v>3.2174996774268889E-2</v>
      </c>
      <c r="P303" s="185">
        <f t="shared" si="188"/>
        <v>3.153764885482957E-2</v>
      </c>
      <c r="Q303" s="185">
        <f t="shared" si="188"/>
        <v>3.0912926029753478E-2</v>
      </c>
      <c r="R303" s="185">
        <f t="shared" si="188"/>
        <v>0</v>
      </c>
    </row>
    <row r="304" spans="1:18">
      <c r="A304" s="49"/>
      <c r="C304" s="276"/>
      <c r="D304" s="57"/>
      <c r="E304" s="7" t="s">
        <v>585</v>
      </c>
      <c r="G304" s="7" t="s">
        <v>297</v>
      </c>
      <c r="H304" s="185">
        <f xml:space="preserve"> SUM(J304:R304)</f>
        <v>0.34101159163977912</v>
      </c>
      <c r="J304" s="185">
        <f xml:space="preserve"> J$302 + J$303</f>
        <v>0</v>
      </c>
      <c r="K304" s="185">
        <f t="shared" ref="K304:R304" si="189" xml:space="preserve"> K$302 + K$303</f>
        <v>0</v>
      </c>
      <c r="L304" s="185">
        <f t="shared" si="189"/>
        <v>0</v>
      </c>
      <c r="M304" s="185">
        <f t="shared" si="189"/>
        <v>7.104708212697608E-2</v>
      </c>
      <c r="N304" s="185">
        <f t="shared" si="189"/>
        <v>6.9542191007973903E-2</v>
      </c>
      <c r="O304" s="185">
        <f t="shared" si="189"/>
        <v>6.8148464926934216E-2</v>
      </c>
      <c r="P304" s="185">
        <f t="shared" si="189"/>
        <v>6.6798525946710263E-2</v>
      </c>
      <c r="Q304" s="185">
        <f t="shared" si="189"/>
        <v>6.5475327631184702E-2</v>
      </c>
      <c r="R304" s="185">
        <f t="shared" si="189"/>
        <v>0</v>
      </c>
    </row>
    <row r="307" spans="1:18">
      <c r="A307" s="283" t="s">
        <v>586</v>
      </c>
      <c r="B307" s="284"/>
      <c r="C307" s="285"/>
      <c r="D307" s="285"/>
      <c r="E307" s="285"/>
      <c r="F307" s="285"/>
      <c r="G307" s="285"/>
      <c r="H307" s="285"/>
      <c r="I307" s="285"/>
      <c r="J307" s="285"/>
      <c r="K307" s="285"/>
      <c r="L307" s="285"/>
      <c r="M307" s="285"/>
      <c r="N307" s="285"/>
      <c r="O307" s="285"/>
      <c r="P307" s="285"/>
      <c r="Q307" s="285"/>
      <c r="R307" s="285"/>
    </row>
    <row r="309" spans="1:18">
      <c r="B309" s="61" t="s">
        <v>587</v>
      </c>
    </row>
    <row r="310" spans="1:18">
      <c r="A310" s="49"/>
      <c r="D310" s="57"/>
      <c r="E310" s="7" t="str">
        <f xml:space="preserve"> E$216</f>
        <v>Revenue adjustment for RCV run-off - real - WR</v>
      </c>
      <c r="F310" s="185">
        <f t="shared" ref="F310:R310" si="190" xml:space="preserve"> F$216</f>
        <v>0</v>
      </c>
      <c r="G310" s="7" t="str">
        <f t="shared" si="190"/>
        <v>£m</v>
      </c>
      <c r="H310" s="247">
        <f t="shared" si="190"/>
        <v>0.86031353207007055</v>
      </c>
      <c r="I310" s="247">
        <f t="shared" si="190"/>
        <v>0</v>
      </c>
      <c r="J310" s="185">
        <f t="shared" si="190"/>
        <v>0</v>
      </c>
      <c r="K310" s="185">
        <f t="shared" si="190"/>
        <v>0</v>
      </c>
      <c r="L310" s="185">
        <f t="shared" si="190"/>
        <v>0</v>
      </c>
      <c r="M310" s="185">
        <f t="shared" si="190"/>
        <v>-2.8805666601570159E-2</v>
      </c>
      <c r="N310" s="185">
        <f t="shared" si="190"/>
        <v>5.5959512673664696E-2</v>
      </c>
      <c r="O310" s="185">
        <f t="shared" si="190"/>
        <v>0.26556694387036472</v>
      </c>
      <c r="P310" s="185">
        <f t="shared" si="190"/>
        <v>0.31121658779711669</v>
      </c>
      <c r="Q310" s="185">
        <f t="shared" si="190"/>
        <v>0.25637615433049454</v>
      </c>
      <c r="R310" s="185">
        <f t="shared" si="190"/>
        <v>0</v>
      </c>
    </row>
    <row r="311" spans="1:18">
      <c r="A311" s="49"/>
      <c r="D311" s="57"/>
      <c r="E311" s="7" t="str">
        <f xml:space="preserve"> E$221</f>
        <v>Revenue adjustment for return - real -WR</v>
      </c>
      <c r="F311" s="185">
        <f t="shared" ref="F311:R311" si="191" xml:space="preserve"> F$221</f>
        <v>0</v>
      </c>
      <c r="G311" s="7" t="str">
        <f t="shared" si="191"/>
        <v>£m</v>
      </c>
      <c r="H311" s="247">
        <f t="shared" si="191"/>
        <v>0.75993078420243099</v>
      </c>
      <c r="I311" s="247">
        <f t="shared" si="191"/>
        <v>0</v>
      </c>
      <c r="J311" s="185">
        <f t="shared" si="191"/>
        <v>0</v>
      </c>
      <c r="K311" s="185">
        <f t="shared" si="191"/>
        <v>0</v>
      </c>
      <c r="L311" s="185">
        <f t="shared" si="191"/>
        <v>0</v>
      </c>
      <c r="M311" s="185">
        <f t="shared" si="191"/>
        <v>-2.544457572035725E-2</v>
      </c>
      <c r="N311" s="185">
        <f t="shared" si="191"/>
        <v>4.943006795134279E-2</v>
      </c>
      <c r="O311" s="185">
        <f t="shared" si="191"/>
        <v>0.23458017151962285</v>
      </c>
      <c r="P311" s="185">
        <f t="shared" si="191"/>
        <v>0.27490334256674748</v>
      </c>
      <c r="Q311" s="185">
        <f t="shared" si="191"/>
        <v>0.22646177788507504</v>
      </c>
      <c r="R311" s="185">
        <f t="shared" si="191"/>
        <v>0</v>
      </c>
    </row>
    <row r="312" spans="1:18">
      <c r="A312" s="49"/>
      <c r="D312" s="57"/>
      <c r="E312" s="7" t="str">
        <f xml:space="preserve"> E$226</f>
        <v>Revenue adjustment - real - WR</v>
      </c>
      <c r="F312" s="185">
        <f t="shared" ref="F312:R312" si="192" xml:space="preserve"> F$226</f>
        <v>0</v>
      </c>
      <c r="G312" s="7" t="str">
        <f t="shared" si="192"/>
        <v>£m</v>
      </c>
      <c r="H312" s="247">
        <f t="shared" si="192"/>
        <v>1.6202443162725015</v>
      </c>
      <c r="I312" s="247">
        <f t="shared" si="192"/>
        <v>0</v>
      </c>
      <c r="J312" s="185">
        <f t="shared" si="192"/>
        <v>0</v>
      </c>
      <c r="K312" s="185">
        <f t="shared" si="192"/>
        <v>0</v>
      </c>
      <c r="L312" s="185">
        <f t="shared" si="192"/>
        <v>0</v>
      </c>
      <c r="M312" s="185">
        <f t="shared" si="192"/>
        <v>-5.4250242321927405E-2</v>
      </c>
      <c r="N312" s="185">
        <f t="shared" si="192"/>
        <v>0.10538958062500749</v>
      </c>
      <c r="O312" s="185">
        <f t="shared" si="192"/>
        <v>0.50014711538998757</v>
      </c>
      <c r="P312" s="185">
        <f t="shared" si="192"/>
        <v>0.58611993036386423</v>
      </c>
      <c r="Q312" s="185">
        <f t="shared" si="192"/>
        <v>0.48283793221556959</v>
      </c>
      <c r="R312" s="185">
        <f t="shared" si="192"/>
        <v>0</v>
      </c>
    </row>
    <row r="314" spans="1:18">
      <c r="B314" s="61" t="s">
        <v>588</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-WR</v>
      </c>
      <c r="F316" s="185">
        <f t="shared" ref="F316:R316" si="193" xml:space="preserve"> F$298</f>
        <v>0</v>
      </c>
      <c r="G316" s="7" t="str">
        <f t="shared" si="193"/>
        <v>£m</v>
      </c>
      <c r="H316" s="247">
        <f t="shared" si="193"/>
        <v>0.16100211314755133</v>
      </c>
      <c r="I316" s="247">
        <f t="shared" si="193"/>
        <v>0</v>
      </c>
      <c r="J316" s="185">
        <f t="shared" si="193"/>
        <v>0</v>
      </c>
      <c r="K316" s="185">
        <f t="shared" si="193"/>
        <v>0</v>
      </c>
      <c r="L316" s="185">
        <f t="shared" si="193"/>
        <v>0</v>
      </c>
      <c r="M316" s="185">
        <f t="shared" si="193"/>
        <v>3.3543523551228284E-2</v>
      </c>
      <c r="N316" s="185">
        <f t="shared" si="193"/>
        <v>3.2833017937471107E-2</v>
      </c>
      <c r="O316" s="185">
        <f t="shared" si="193"/>
        <v>3.2174996774268889E-2</v>
      </c>
      <c r="P316" s="185">
        <f t="shared" si="193"/>
        <v>3.153764885482957E-2</v>
      </c>
      <c r="Q316" s="185">
        <f t="shared" si="193"/>
        <v>3.0912926029753478E-2</v>
      </c>
      <c r="R316" s="185">
        <f t="shared" si="193"/>
        <v>0</v>
      </c>
    </row>
    <row r="317" spans="1:18">
      <c r="A317" s="49"/>
      <c r="D317" s="57"/>
      <c r="E317" s="7" t="str">
        <f xml:space="preserve"> E$304</f>
        <v>Revenue adjustment for 2019-20 wedge - real - WR</v>
      </c>
      <c r="F317" s="185">
        <f t="shared" ref="F317:R317" si="194" xml:space="preserve"> F$304</f>
        <v>0</v>
      </c>
      <c r="G317" s="7" t="str">
        <f t="shared" si="194"/>
        <v>£m</v>
      </c>
      <c r="H317" s="247">
        <f t="shared" si="194"/>
        <v>0.34101159163977912</v>
      </c>
      <c r="I317" s="247">
        <f t="shared" si="194"/>
        <v>0</v>
      </c>
      <c r="J317" s="185">
        <f t="shared" si="194"/>
        <v>0</v>
      </c>
      <c r="K317" s="185">
        <f t="shared" si="194"/>
        <v>0</v>
      </c>
      <c r="L317" s="185">
        <f t="shared" si="194"/>
        <v>0</v>
      </c>
      <c r="M317" s="185">
        <f t="shared" si="194"/>
        <v>7.104708212697608E-2</v>
      </c>
      <c r="N317" s="185">
        <f t="shared" si="194"/>
        <v>6.9542191007973903E-2</v>
      </c>
      <c r="O317" s="185">
        <f t="shared" si="194"/>
        <v>6.8148464926934216E-2</v>
      </c>
      <c r="P317" s="185">
        <f t="shared" si="194"/>
        <v>6.6798525946710263E-2</v>
      </c>
      <c r="Q317" s="185">
        <f t="shared" si="194"/>
        <v>6.5475327631184702E-2</v>
      </c>
      <c r="R317" s="185">
        <f t="shared" si="194"/>
        <v>0</v>
      </c>
    </row>
    <row r="319" spans="1:18">
      <c r="B319" s="61" t="s">
        <v>348</v>
      </c>
    </row>
    <row r="320" spans="1:18" s="34" customFormat="1">
      <c r="A320" s="338"/>
      <c r="B320" s="265"/>
      <c r="C320" s="266"/>
      <c r="D320" s="339"/>
      <c r="E320" s="34" t="s">
        <v>589</v>
      </c>
      <c r="G320" s="34" t="s">
        <v>297</v>
      </c>
      <c r="H320" s="275">
        <f xml:space="preserve"> SUM(J320:R320)</f>
        <v>0.86031353207007055</v>
      </c>
      <c r="J320" s="275">
        <f xml:space="preserve"> J310 + J315</f>
        <v>0</v>
      </c>
      <c r="K320" s="275">
        <f t="shared" ref="K320:R320" si="195" xml:space="preserve"> K310 + K315</f>
        <v>0</v>
      </c>
      <c r="L320" s="275">
        <f t="shared" si="195"/>
        <v>0</v>
      </c>
      <c r="M320" s="275">
        <f t="shared" si="195"/>
        <v>-2.8805666601570159E-2</v>
      </c>
      <c r="N320" s="275">
        <f t="shared" si="195"/>
        <v>5.5959512673664696E-2</v>
      </c>
      <c r="O320" s="275">
        <f t="shared" si="195"/>
        <v>0.26556694387036472</v>
      </c>
      <c r="P320" s="275">
        <f t="shared" si="195"/>
        <v>0.31121658779711669</v>
      </c>
      <c r="Q320" s="275">
        <f t="shared" si="195"/>
        <v>0.25637615433049454</v>
      </c>
      <c r="R320" s="275">
        <f t="shared" si="195"/>
        <v>0</v>
      </c>
    </row>
    <row r="321" spans="1:18" s="34" customFormat="1">
      <c r="A321" s="338"/>
      <c r="B321" s="265"/>
      <c r="C321" s="266"/>
      <c r="D321" s="339"/>
      <c r="E321" s="34" t="s">
        <v>590</v>
      </c>
      <c r="G321" s="34" t="s">
        <v>297</v>
      </c>
      <c r="H321" s="275">
        <f xml:space="preserve"> SUM(J321:R321)</f>
        <v>0.92093289734998229</v>
      </c>
      <c r="J321" s="275">
        <f t="shared" ref="J321:R321" si="196" xml:space="preserve"> J311 + J316</f>
        <v>0</v>
      </c>
      <c r="K321" s="275">
        <f t="shared" si="196"/>
        <v>0</v>
      </c>
      <c r="L321" s="275">
        <f t="shared" si="196"/>
        <v>0</v>
      </c>
      <c r="M321" s="275">
        <f t="shared" si="196"/>
        <v>8.0989478308710339E-3</v>
      </c>
      <c r="N321" s="275">
        <f t="shared" si="196"/>
        <v>8.2263085888813897E-2</v>
      </c>
      <c r="O321" s="275">
        <f t="shared" si="196"/>
        <v>0.26675516829389173</v>
      </c>
      <c r="P321" s="275">
        <f t="shared" si="196"/>
        <v>0.30644099142157705</v>
      </c>
      <c r="Q321" s="275">
        <f t="shared" si="196"/>
        <v>0.25737470391482853</v>
      </c>
      <c r="R321" s="275">
        <f t="shared" si="196"/>
        <v>0</v>
      </c>
    </row>
    <row r="322" spans="1:18" s="34" customFormat="1">
      <c r="A322" s="338"/>
      <c r="B322" s="265"/>
      <c r="C322" s="266"/>
      <c r="D322" s="339"/>
      <c r="E322" s="34" t="s">
        <v>591</v>
      </c>
      <c r="G322" s="34" t="s">
        <v>297</v>
      </c>
      <c r="H322" s="275">
        <f xml:space="preserve"> SUM(J322:R322)</f>
        <v>1.9612559079122809</v>
      </c>
      <c r="J322" s="275">
        <f t="shared" ref="J322:R322" si="197" xml:space="preserve"> J312 + J317</f>
        <v>0</v>
      </c>
      <c r="K322" s="275">
        <f t="shared" si="197"/>
        <v>0</v>
      </c>
      <c r="L322" s="275">
        <f t="shared" si="197"/>
        <v>0</v>
      </c>
      <c r="M322" s="275">
        <f t="shared" si="197"/>
        <v>1.6796839805048674E-2</v>
      </c>
      <c r="N322" s="275">
        <f t="shared" si="197"/>
        <v>0.1749317716329814</v>
      </c>
      <c r="O322" s="275">
        <f t="shared" si="197"/>
        <v>0.56829558031692184</v>
      </c>
      <c r="P322" s="275">
        <f t="shared" si="197"/>
        <v>0.65291845631057455</v>
      </c>
      <c r="Q322" s="275">
        <f t="shared" si="197"/>
        <v>0.54831325984675428</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CA24-690A-4069-99C9-B1C3DB567F24}">
  <sheetPr codeName="Sheet7">
    <outlinePr summaryBelow="0" summaryRight="0"/>
    <pageSetUpPr fitToPage="1"/>
  </sheetPr>
  <dimension ref="A1:XFC325"/>
  <sheetViews>
    <sheetView zoomScale="80" zoomScaleNormal="80" workbookViewId="0">
      <pane xSplit="9" ySplit="6" topLeftCell="J91" activePane="bottomRight" state="frozen"/>
      <selection pane="bottomRight" activeCell="P69" sqref="P69"/>
      <selection pane="bottomLeft"/>
      <selection pane="topRight"/>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496</v>
      </c>
      <c r="B8" s="284"/>
      <c r="C8" s="285"/>
      <c r="D8" s="285"/>
      <c r="E8" s="285"/>
      <c r="F8" s="285"/>
      <c r="G8" s="285"/>
      <c r="H8" s="285"/>
      <c r="I8" s="285"/>
      <c r="J8" s="285"/>
      <c r="K8" s="285"/>
      <c r="L8" s="285"/>
      <c r="M8" s="285"/>
      <c r="N8" s="285"/>
      <c r="O8" s="285"/>
      <c r="P8" s="285"/>
      <c r="Q8" s="285"/>
      <c r="R8" s="285"/>
    </row>
    <row r="10" spans="1:26">
      <c r="C10" s="110" t="s">
        <v>497</v>
      </c>
    </row>
    <row r="12" spans="1:26">
      <c r="B12" s="61" t="s">
        <v>498</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499</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500</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501</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1146.0182885286627</v>
      </c>
      <c r="N22" s="241">
        <f t="shared" si="3"/>
        <v>1133.2043847734572</v>
      </c>
      <c r="O22" s="241">
        <f t="shared" si="3"/>
        <v>1126.364267964341</v>
      </c>
      <c r="P22" s="241">
        <f t="shared" si="3"/>
        <v>1121.6489194773924</v>
      </c>
      <c r="Q22" s="241">
        <f t="shared" si="3"/>
        <v>1117.4907426031066</v>
      </c>
      <c r="R22" s="241">
        <f t="shared" si="3"/>
        <v>1113.3479809221283</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502</v>
      </c>
      <c r="G24" s="91" t="s">
        <v>297</v>
      </c>
      <c r="J24" s="184">
        <f>J22*J23</f>
        <v>0</v>
      </c>
      <c r="K24" s="184">
        <f t="shared" ref="K24:R24" si="5">K22*K23</f>
        <v>0</v>
      </c>
      <c r="L24" s="184">
        <f t="shared" si="5"/>
        <v>0</v>
      </c>
      <c r="M24" s="184">
        <f>M22*M23</f>
        <v>27.800216519459472</v>
      </c>
      <c r="N24" s="184">
        <f t="shared" si="5"/>
        <v>33.528853225653172</v>
      </c>
      <c r="O24" s="184">
        <f t="shared" si="5"/>
        <v>35.48462314545008</v>
      </c>
      <c r="P24" s="184">
        <f t="shared" si="5"/>
        <v>35.892765423277332</v>
      </c>
      <c r="Q24" s="184">
        <f t="shared" si="5"/>
        <v>35.759703763299193</v>
      </c>
      <c r="R24" s="184">
        <f t="shared" si="5"/>
        <v>33.400439427663628</v>
      </c>
      <c r="S24" s="92"/>
      <c r="T24" s="92"/>
      <c r="U24" s="92"/>
      <c r="V24" s="92"/>
      <c r="W24" s="92"/>
      <c r="X24" s="92"/>
      <c r="Y24" s="92"/>
      <c r="Z24" s="92"/>
    </row>
    <row r="26" spans="1:16383" s="205" customFormat="1">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3.4599999999999999E-2</v>
      </c>
      <c r="N26" s="205">
        <f xml:space="preserve"> InpR!N$99</f>
        <v>3.4599999999999999E-2</v>
      </c>
      <c r="O26" s="205">
        <f xml:space="preserve"> InpR!O$99</f>
        <v>3.4599999999999999E-2</v>
      </c>
      <c r="P26" s="205">
        <f xml:space="preserve"> InpR!P$99</f>
        <v>3.4599999999999999E-2</v>
      </c>
      <c r="Q26" s="205">
        <f xml:space="preserve"> InpR!Q$99</f>
        <v>3.4599999999999999E-2</v>
      </c>
      <c r="R26" s="205">
        <f xml:space="preserve"> InpR!R$99</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1146.0182885286627</v>
      </c>
      <c r="N27" s="241">
        <f t="shared" si="6"/>
        <v>1133.2043847734572</v>
      </c>
      <c r="O27" s="241">
        <f t="shared" si="6"/>
        <v>1126.364267964341</v>
      </c>
      <c r="P27" s="241">
        <f t="shared" si="6"/>
        <v>1121.6489194773924</v>
      </c>
      <c r="Q27" s="241">
        <f t="shared" si="6"/>
        <v>1117.4907426031066</v>
      </c>
      <c r="R27" s="241">
        <f t="shared" si="6"/>
        <v>1113.3479809221283</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27.800216519459472</v>
      </c>
      <c r="N28" s="184">
        <f t="shared" si="7"/>
        <v>33.528853225653172</v>
      </c>
      <c r="O28" s="184">
        <f t="shared" si="7"/>
        <v>35.48462314545008</v>
      </c>
      <c r="P28" s="184">
        <f t="shared" si="7"/>
        <v>35.892765423277332</v>
      </c>
      <c r="Q28" s="184">
        <f t="shared" si="7"/>
        <v>35.759703763299193</v>
      </c>
      <c r="R28" s="184">
        <f t="shared" si="7"/>
        <v>33.400439427663628</v>
      </c>
    </row>
    <row r="29" spans="1:16383">
      <c r="A29" s="170"/>
      <c r="B29" s="165"/>
      <c r="C29" s="166"/>
      <c r="D29" s="171"/>
      <c r="E29" s="91" t="s">
        <v>503</v>
      </c>
      <c r="F29" s="91"/>
      <c r="G29" s="91" t="s">
        <v>297</v>
      </c>
      <c r="H29" s="184"/>
      <c r="I29" s="184"/>
      <c r="J29" s="184">
        <f t="shared" ref="J29:R29" si="8" xml:space="preserve"> (J27+J28) * J26</f>
        <v>0</v>
      </c>
      <c r="K29" s="184">
        <f t="shared" si="8"/>
        <v>0</v>
      </c>
      <c r="L29" s="184">
        <f xml:space="preserve"> (L27+L28) * L26</f>
        <v>0</v>
      </c>
      <c r="M29" s="184">
        <f t="shared" si="8"/>
        <v>40.614120274665026</v>
      </c>
      <c r="N29" s="184">
        <f t="shared" si="8"/>
        <v>40.368970034769212</v>
      </c>
      <c r="O29" s="184">
        <f t="shared" si="8"/>
        <v>40.199971632398771</v>
      </c>
      <c r="P29" s="184">
        <f t="shared" si="8"/>
        <v>40.050942297563168</v>
      </c>
      <c r="Q29" s="184">
        <f t="shared" si="8"/>
        <v>39.902465444277645</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E30" s="138"/>
      <c r="F30" s="138"/>
      <c r="G30" s="138"/>
      <c r="H30" s="138"/>
    </row>
    <row r="31" spans="1:16383" s="200" customFormat="1">
      <c r="A31" s="196"/>
      <c r="B31" s="197"/>
      <c r="C31" s="198"/>
      <c r="D31" s="199"/>
      <c r="E31" s="250" t="str">
        <f>InpR!$E$92</f>
        <v>RCV - CPI(H) + RPI wedge initial balance - nominal - WN</v>
      </c>
      <c r="F31" s="250">
        <f>InpR!$F$92</f>
        <v>1146.0182885286627</v>
      </c>
      <c r="G31" s="250" t="str">
        <f>InpR!$G$92</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504</v>
      </c>
      <c r="G34" s="92" t="s">
        <v>297</v>
      </c>
      <c r="J34" s="242">
        <f t="shared" ref="J34:R34" si="9" xml:space="preserve"> I37</f>
        <v>0</v>
      </c>
      <c r="K34" s="242">
        <f t="shared" si="9"/>
        <v>0</v>
      </c>
      <c r="L34" s="242">
        <f t="shared" si="9"/>
        <v>0</v>
      </c>
      <c r="M34" s="242">
        <f t="shared" si="9"/>
        <v>1146.0182885286627</v>
      </c>
      <c r="N34" s="242">
        <f t="shared" si="9"/>
        <v>1133.2043847734572</v>
      </c>
      <c r="O34" s="242">
        <f t="shared" si="9"/>
        <v>1126.364267964341</v>
      </c>
      <c r="P34" s="242">
        <f t="shared" si="9"/>
        <v>1121.6489194773924</v>
      </c>
      <c r="Q34" s="242">
        <f t="shared" si="9"/>
        <v>1117.4907426031066</v>
      </c>
      <c r="R34" s="242">
        <f t="shared" si="9"/>
        <v>1113.3479809221283</v>
      </c>
    </row>
    <row r="35" spans="1:26">
      <c r="A35" s="47"/>
      <c r="B35" s="51"/>
      <c r="C35" s="111"/>
      <c r="D35" s="56" t="s">
        <v>505</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27.800216519459472</v>
      </c>
      <c r="N35" s="242">
        <f t="shared" si="10"/>
        <v>33.528853225653172</v>
      </c>
      <c r="O35" s="242">
        <f t="shared" si="10"/>
        <v>35.48462314545008</v>
      </c>
      <c r="P35" s="242">
        <f t="shared" si="10"/>
        <v>35.892765423277332</v>
      </c>
      <c r="Q35" s="242">
        <f t="shared" si="10"/>
        <v>35.759703763299193</v>
      </c>
      <c r="R35" s="242">
        <f t="shared" si="10"/>
        <v>33.400439427663628</v>
      </c>
    </row>
    <row r="36" spans="1:26">
      <c r="A36" s="47"/>
      <c r="B36" s="51"/>
      <c r="C36" s="111"/>
      <c r="D36" s="56" t="s">
        <v>506</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40.614120274665026</v>
      </c>
      <c r="N36" s="242">
        <f t="shared" si="11"/>
        <v>40.368970034769212</v>
      </c>
      <c r="O36" s="242">
        <f t="shared" si="11"/>
        <v>40.199971632398771</v>
      </c>
      <c r="P36" s="242">
        <f t="shared" si="11"/>
        <v>40.050942297563168</v>
      </c>
      <c r="Q36" s="242">
        <f t="shared" si="11"/>
        <v>39.902465444277645</v>
      </c>
      <c r="R36" s="242">
        <f t="shared" si="11"/>
        <v>0</v>
      </c>
    </row>
    <row r="37" spans="1:26" s="138" customFormat="1">
      <c r="A37" s="134"/>
      <c r="B37" s="135"/>
      <c r="C37" s="136"/>
      <c r="D37" s="137"/>
      <c r="E37" s="138" t="s">
        <v>507</v>
      </c>
      <c r="G37" s="163" t="s">
        <v>297</v>
      </c>
      <c r="J37" s="243">
        <f t="shared" ref="J37:R37" si="12" xml:space="preserve"> IF( J32 = 1, $F31, J34 + J35 - J36)</f>
        <v>0</v>
      </c>
      <c r="K37" s="243">
        <f t="shared" si="12"/>
        <v>0</v>
      </c>
      <c r="L37" s="243">
        <f t="shared" si="12"/>
        <v>1146.0182885286627</v>
      </c>
      <c r="M37" s="243">
        <f t="shared" si="12"/>
        <v>1133.2043847734572</v>
      </c>
      <c r="N37" s="243">
        <f t="shared" si="12"/>
        <v>1126.364267964341</v>
      </c>
      <c r="O37" s="243">
        <f t="shared" si="12"/>
        <v>1121.6489194773924</v>
      </c>
      <c r="P37" s="243">
        <f t="shared" si="12"/>
        <v>1117.4907426031066</v>
      </c>
      <c r="Q37" s="243">
        <f t="shared" si="12"/>
        <v>1113.3479809221283</v>
      </c>
      <c r="R37" s="243">
        <f t="shared" si="12"/>
        <v>1146.748420349792</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1146.0182885286627</v>
      </c>
      <c r="N39" s="185">
        <f t="shared" si="13"/>
        <v>1133.2043847734572</v>
      </c>
      <c r="O39" s="185">
        <f t="shared" si="13"/>
        <v>1126.364267964341</v>
      </c>
      <c r="P39" s="185">
        <f t="shared" si="13"/>
        <v>1121.6489194773924</v>
      </c>
      <c r="Q39" s="185">
        <f t="shared" si="13"/>
        <v>1117.4907426031066</v>
      </c>
      <c r="R39" s="185">
        <f t="shared" si="13"/>
        <v>1113.3479809221283</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27.800216519459472</v>
      </c>
      <c r="N40" s="242">
        <f t="shared" si="14"/>
        <v>33.528853225653172</v>
      </c>
      <c r="O40" s="242">
        <f t="shared" si="14"/>
        <v>35.48462314545008</v>
      </c>
      <c r="P40" s="242">
        <f t="shared" si="14"/>
        <v>35.892765423277332</v>
      </c>
      <c r="Q40" s="242">
        <f t="shared" si="14"/>
        <v>35.759703763299193</v>
      </c>
      <c r="R40" s="242">
        <f t="shared" si="14"/>
        <v>33.400439427663628</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1146.0182885286627</v>
      </c>
      <c r="M41" s="185">
        <f t="shared" si="15"/>
        <v>1133.2043847734572</v>
      </c>
      <c r="N41" s="185">
        <f t="shared" si="15"/>
        <v>1126.364267964341</v>
      </c>
      <c r="O41" s="185">
        <f t="shared" si="15"/>
        <v>1121.6489194773924</v>
      </c>
      <c r="P41" s="185">
        <f t="shared" si="15"/>
        <v>1117.4907426031066</v>
      </c>
      <c r="Q41" s="185">
        <f t="shared" si="15"/>
        <v>1113.3479809221283</v>
      </c>
      <c r="R41" s="185">
        <f t="shared" si="15"/>
        <v>1146.748420349792</v>
      </c>
    </row>
    <row r="42" spans="1:26" s="92" customFormat="1">
      <c r="A42" s="164"/>
      <c r="B42" s="165"/>
      <c r="C42" s="166"/>
      <c r="D42" s="167"/>
      <c r="E42" s="92" t="s">
        <v>508</v>
      </c>
      <c r="G42" s="92" t="s">
        <v>297</v>
      </c>
      <c r="J42" s="185">
        <f t="shared" ref="J42:L42" si="16" xml:space="preserve"> ( (J39+J40) + J41) / 2</f>
        <v>0</v>
      </c>
      <c r="K42" s="185">
        <f t="shared" si="16"/>
        <v>0</v>
      </c>
      <c r="L42" s="185">
        <f t="shared" si="16"/>
        <v>573.00914426433133</v>
      </c>
      <c r="M42" s="185">
        <f xml:space="preserve"> ( (M39+M40) + M41) / 2</f>
        <v>1153.5114449107896</v>
      </c>
      <c r="N42" s="185">
        <f t="shared" ref="N42:R42" si="17" xml:space="preserve"> ( (N39+N40) + N41) / 2</f>
        <v>1146.5487529817256</v>
      </c>
      <c r="O42" s="185">
        <f t="shared" si="17"/>
        <v>1141.7489052935916</v>
      </c>
      <c r="P42" s="185">
        <f t="shared" si="17"/>
        <v>1137.5162137518882</v>
      </c>
      <c r="Q42" s="185">
        <f t="shared" si="17"/>
        <v>1133.2992136442672</v>
      </c>
      <c r="R42" s="185">
        <f t="shared" si="17"/>
        <v>1146.748420349792</v>
      </c>
    </row>
    <row r="43" spans="1:26" s="92" customFormat="1">
      <c r="A43" s="164"/>
      <c r="B43" s="165"/>
      <c r="C43" s="166"/>
      <c r="D43" s="167"/>
    </row>
    <row r="44" spans="1:26">
      <c r="B44" s="61" t="s">
        <v>509</v>
      </c>
    </row>
    <row r="45" spans="1:26" s="205" customFormat="1">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2.2181345335277269E-2</v>
      </c>
      <c r="N45" s="205">
        <f xml:space="preserve"> InpR!N$106</f>
        <v>2.2181345335277269E-2</v>
      </c>
      <c r="O45" s="205">
        <f xml:space="preserve"> InpR!O$106</f>
        <v>2.2181345335277269E-2</v>
      </c>
      <c r="P45" s="205">
        <f xml:space="preserve"> InpR!P$106</f>
        <v>2.2181345335277269E-2</v>
      </c>
      <c r="Q45" s="205">
        <f xml:space="preserve"> InpR!Q$106</f>
        <v>2.2181345335277269E-2</v>
      </c>
      <c r="R45" s="205">
        <f xml:space="preserve"> InpR!R$106</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573.00914426433133</v>
      </c>
      <c r="M47" s="184">
        <f t="shared" si="18"/>
        <v>1153.5114449107896</v>
      </c>
      <c r="N47" s="184">
        <f t="shared" si="18"/>
        <v>1146.5487529817256</v>
      </c>
      <c r="O47" s="184">
        <f t="shared" si="18"/>
        <v>1141.7489052935916</v>
      </c>
      <c r="P47" s="184">
        <f t="shared" si="18"/>
        <v>1137.5162137518882</v>
      </c>
      <c r="Q47" s="184">
        <f t="shared" si="18"/>
        <v>1133.2992136442672</v>
      </c>
      <c r="R47" s="184">
        <f t="shared" si="18"/>
        <v>1146.748420349792</v>
      </c>
      <c r="S47" s="92"/>
      <c r="T47" s="92"/>
      <c r="U47" s="92"/>
      <c r="V47" s="92"/>
      <c r="W47" s="92"/>
      <c r="X47" s="92"/>
      <c r="Y47" s="92"/>
      <c r="Z47" s="92"/>
    </row>
    <row r="48" spans="1:26" s="91" customFormat="1">
      <c r="A48" s="170"/>
      <c r="B48" s="165"/>
      <c r="C48" s="166"/>
      <c r="D48" s="171"/>
      <c r="E48" s="172" t="s">
        <v>510</v>
      </c>
      <c r="G48" s="91" t="s">
        <v>297</v>
      </c>
      <c r="H48" s="184"/>
      <c r="I48" s="184"/>
      <c r="J48" s="184">
        <f t="shared" ref="J48:K48" si="19">J45*J47*J46</f>
        <v>0</v>
      </c>
      <c r="K48" s="184">
        <f t="shared" si="19"/>
        <v>0</v>
      </c>
      <c r="L48" s="184">
        <f>L45*L47*L46</f>
        <v>0</v>
      </c>
      <c r="M48" s="184">
        <f>M45*M47*M46</f>
        <v>25.586435707760884</v>
      </c>
      <c r="N48" s="184">
        <f t="shared" ref="N48:R48" si="20">N45*N47*N46</f>
        <v>25.431993833619167</v>
      </c>
      <c r="O48" s="184">
        <f t="shared" si="20"/>
        <v>25.325526754491939</v>
      </c>
      <c r="P48" s="184">
        <f t="shared" si="20"/>
        <v>25.231639961707707</v>
      </c>
      <c r="Q48" s="184">
        <f t="shared" si="20"/>
        <v>25.138101226041663</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511</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40.614120274665026</v>
      </c>
      <c r="N51" s="184">
        <f t="shared" si="21"/>
        <v>40.368970034769212</v>
      </c>
      <c r="O51" s="184">
        <f t="shared" si="21"/>
        <v>40.199971632398771</v>
      </c>
      <c r="P51" s="184">
        <f t="shared" si="21"/>
        <v>40.050942297563168</v>
      </c>
      <c r="Q51" s="184">
        <f t="shared" si="21"/>
        <v>39.902465444277645</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25.586435707760884</v>
      </c>
      <c r="N52" s="184">
        <f t="shared" si="22"/>
        <v>25.431993833619167</v>
      </c>
      <c r="O52" s="184">
        <f t="shared" si="22"/>
        <v>25.325526754491939</v>
      </c>
      <c r="P52" s="184">
        <f t="shared" si="22"/>
        <v>25.231639961707707</v>
      </c>
      <c r="Q52" s="184">
        <f t="shared" si="22"/>
        <v>25.138101226041663</v>
      </c>
      <c r="R52" s="184">
        <f t="shared" si="22"/>
        <v>0</v>
      </c>
      <c r="S52" s="92"/>
      <c r="T52" s="92"/>
      <c r="U52" s="92"/>
      <c r="V52" s="92"/>
      <c r="W52" s="92"/>
      <c r="X52" s="92"/>
      <c r="Y52" s="92"/>
      <c r="Z52" s="92"/>
    </row>
    <row r="53" spans="1:26" s="91" customFormat="1">
      <c r="A53" s="170"/>
      <c r="B53" s="165"/>
      <c r="C53" s="166"/>
      <c r="D53" s="171"/>
      <c r="E53" s="172" t="s">
        <v>512</v>
      </c>
      <c r="G53" s="91" t="str">
        <f xml:space="preserve"> G$48</f>
        <v>£m</v>
      </c>
      <c r="H53" s="184">
        <f>SUM(J53:R53)</f>
        <v>327.85016716729524</v>
      </c>
      <c r="I53" s="184"/>
      <c r="J53" s="184">
        <f t="shared" ref="J53:R53" si="23">SUM(J51:J52)</f>
        <v>0</v>
      </c>
      <c r="K53" s="184">
        <f t="shared" si="23"/>
        <v>0</v>
      </c>
      <c r="L53" s="184">
        <f>SUM(L51:L52)</f>
        <v>0</v>
      </c>
      <c r="M53" s="185">
        <f t="shared" si="23"/>
        <v>66.200555982425911</v>
      </c>
      <c r="N53" s="185">
        <f t="shared" si="23"/>
        <v>65.800963868388379</v>
      </c>
      <c r="O53" s="184">
        <f t="shared" si="23"/>
        <v>65.525498386890717</v>
      </c>
      <c r="P53" s="184">
        <f t="shared" si="23"/>
        <v>65.282582259270868</v>
      </c>
      <c r="Q53" s="184">
        <f t="shared" si="23"/>
        <v>65.040566670319308</v>
      </c>
      <c r="R53" s="184">
        <f t="shared" si="23"/>
        <v>0</v>
      </c>
      <c r="S53" s="92"/>
      <c r="T53" s="92"/>
      <c r="U53" s="92"/>
      <c r="V53" s="92"/>
      <c r="W53" s="92"/>
      <c r="X53" s="92"/>
      <c r="Y53" s="92"/>
      <c r="Z53" s="92"/>
    </row>
    <row r="55" spans="1:26">
      <c r="A55" s="283" t="s">
        <v>513</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514</v>
      </c>
      <c r="M57" s="177"/>
      <c r="N57" s="177"/>
      <c r="O57" s="177"/>
      <c r="P57" s="177"/>
      <c r="Q57" s="177"/>
    </row>
    <row r="58" spans="1:26">
      <c r="C58" s="110" t="s">
        <v>515</v>
      </c>
      <c r="M58" s="177"/>
      <c r="N58" s="177"/>
      <c r="O58" s="177"/>
      <c r="P58" s="177"/>
      <c r="Q58" s="177"/>
    </row>
    <row r="59" spans="1:26">
      <c r="C59" s="110" t="s">
        <v>516</v>
      </c>
      <c r="M59" s="177"/>
      <c r="N59" s="177"/>
      <c r="O59" s="177"/>
      <c r="P59" s="177"/>
      <c r="Q59" s="177"/>
    </row>
    <row r="60" spans="1:26">
      <c r="M60" s="177"/>
      <c r="N60" s="177"/>
      <c r="O60" s="177"/>
      <c r="P60" s="177"/>
      <c r="Q60" s="177"/>
    </row>
    <row r="61" spans="1:26" s="91" customFormat="1">
      <c r="A61" s="170"/>
      <c r="B61" s="165"/>
      <c r="C61" s="166"/>
      <c r="D61" s="171"/>
      <c r="E61" s="172" t="s">
        <v>517</v>
      </c>
      <c r="G61" s="91" t="s">
        <v>297</v>
      </c>
      <c r="J61" s="184">
        <f t="shared" ref="J61:R61" si="24" xml:space="preserve"> J53</f>
        <v>0</v>
      </c>
      <c r="K61" s="184">
        <f t="shared" si="24"/>
        <v>0</v>
      </c>
      <c r="L61" s="184">
        <f t="shared" si="24"/>
        <v>0</v>
      </c>
      <c r="M61" s="184">
        <f t="shared" si="24"/>
        <v>66.200555982425911</v>
      </c>
      <c r="N61" s="184">
        <f t="shared" si="24"/>
        <v>65.800963868388379</v>
      </c>
      <c r="O61" s="184">
        <f t="shared" si="24"/>
        <v>65.525498386890717</v>
      </c>
      <c r="P61" s="184">
        <f t="shared" si="24"/>
        <v>65.282582259270868</v>
      </c>
      <c r="Q61" s="184">
        <f t="shared" si="24"/>
        <v>65.040566670319308</v>
      </c>
      <c r="R61" s="184">
        <f t="shared" si="24"/>
        <v>0</v>
      </c>
      <c r="S61" s="92"/>
      <c r="T61" s="92"/>
      <c r="U61" s="92"/>
      <c r="V61" s="92"/>
      <c r="W61" s="92"/>
      <c r="X61" s="92"/>
      <c r="Y61" s="92"/>
      <c r="Z61" s="92"/>
    </row>
    <row r="62" spans="1:26">
      <c r="L62" s="247"/>
      <c r="M62" s="280"/>
      <c r="N62" s="280"/>
      <c r="O62" s="280"/>
      <c r="P62" s="280"/>
      <c r="Q62" s="280"/>
      <c r="R62" s="247"/>
    </row>
    <row r="63" spans="1:26">
      <c r="A63" s="283" t="s">
        <v>518</v>
      </c>
      <c r="B63" s="284"/>
      <c r="C63" s="285"/>
      <c r="D63" s="285"/>
      <c r="E63" s="285"/>
      <c r="F63" s="285"/>
      <c r="G63" s="285"/>
      <c r="H63" s="285"/>
      <c r="I63" s="285"/>
      <c r="J63" s="285"/>
      <c r="K63" s="285"/>
      <c r="L63" s="285"/>
      <c r="M63" s="285"/>
      <c r="N63" s="285"/>
      <c r="O63" s="285"/>
      <c r="P63" s="285"/>
      <c r="Q63" s="285"/>
      <c r="R63" s="285"/>
    </row>
    <row r="65" spans="1:16383">
      <c r="C65" s="110" t="s">
        <v>519</v>
      </c>
    </row>
    <row r="67" spans="1:16383">
      <c r="B67" s="61" t="s">
        <v>520</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4.8133097446378947E-3</v>
      </c>
      <c r="R69" s="205">
        <f>Index!R$135</f>
        <v>0</v>
      </c>
    </row>
    <row r="70" spans="1:16383" s="172" customFormat="1">
      <c r="A70" s="173"/>
      <c r="B70" s="174"/>
      <c r="C70" s="175"/>
      <c r="D70" s="176"/>
      <c r="E70" s="172" t="s">
        <v>521</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4.0318628393978484E-2</v>
      </c>
      <c r="Q70" s="172">
        <f t="shared" ref="Q70" si="31">SUM(Q68:Q69)</f>
        <v>2.5813309744639135E-2</v>
      </c>
      <c r="R70" s="172">
        <f t="shared" ref="R70" si="32">SUM(R68:R69)</f>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522</v>
      </c>
    </row>
    <row r="73" spans="1:16383" s="161" customFormat="1">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1146.0182885286627</v>
      </c>
      <c r="N73" s="241">
        <f t="shared" si="33"/>
        <v>1129.0569368048066</v>
      </c>
      <c r="O73" s="241">
        <f t="shared" si="33"/>
        <v>1134.7540705702959</v>
      </c>
      <c r="P73" s="241">
        <f t="shared" si="33"/>
        <v>1163.1374938414704</v>
      </c>
      <c r="Q73" s="241">
        <f t="shared" si="33"/>
        <v>1168.1664395897217</v>
      </c>
      <c r="R73" s="241">
        <f t="shared" si="33"/>
        <v>1156.8587861403496</v>
      </c>
    </row>
    <row r="74" spans="1:16383" s="172" customFormat="1">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4.0318628393978484E-2</v>
      </c>
      <c r="Q74" s="172">
        <f t="shared" si="34"/>
        <v>2.5813309744639135E-2</v>
      </c>
      <c r="R74" s="172">
        <f t="shared" si="34"/>
        <v>1.999999999999913E-2</v>
      </c>
      <c r="S74" s="177"/>
      <c r="T74" s="177"/>
      <c r="U74" s="177"/>
      <c r="V74" s="177"/>
      <c r="W74" s="177"/>
      <c r="X74" s="177"/>
      <c r="Y74" s="177"/>
      <c r="Z74" s="177"/>
    </row>
    <row r="75" spans="1:16383">
      <c r="E75" s="7" t="s">
        <v>523</v>
      </c>
      <c r="G75" s="162" t="s">
        <v>297</v>
      </c>
      <c r="J75" s="184">
        <f t="shared" ref="J75:L75" si="35">J73*J74</f>
        <v>0</v>
      </c>
      <c r="K75" s="184">
        <f t="shared" si="35"/>
        <v>0</v>
      </c>
      <c r="L75" s="184">
        <f t="shared" si="35"/>
        <v>0</v>
      </c>
      <c r="M75" s="184">
        <f>M73*M74</f>
        <v>23.504123740662699</v>
      </c>
      <c r="N75" s="184">
        <f t="shared" ref="N75:R75" si="36">N73*N74</f>
        <v>46.366794881847383</v>
      </c>
      <c r="O75" s="184">
        <f t="shared" si="36"/>
        <v>70.070348159215612</v>
      </c>
      <c r="P75" s="184">
        <f t="shared" si="36"/>
        <v>46.89610838529768</v>
      </c>
      <c r="Q75" s="184">
        <f t="shared" si="36"/>
        <v>30.154242138421765</v>
      </c>
      <c r="R75" s="184">
        <f t="shared" si="36"/>
        <v>23.137175722805985</v>
      </c>
    </row>
    <row r="77" spans="1:16383" s="205" customFormat="1">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3.4599999999999999E-2</v>
      </c>
      <c r="N77" s="205">
        <f xml:space="preserve"> InpR!N$99</f>
        <v>3.4599999999999999E-2</v>
      </c>
      <c r="O77" s="205">
        <f xml:space="preserve"> InpR!O$99</f>
        <v>3.4599999999999999E-2</v>
      </c>
      <c r="P77" s="205">
        <f xml:space="preserve"> InpR!P$99</f>
        <v>3.4599999999999999E-2</v>
      </c>
      <c r="Q77" s="205">
        <f xml:space="preserve"> InpR!Q$99</f>
        <v>3.4599999999999999E-2</v>
      </c>
      <c r="R77" s="205">
        <f xml:space="preserve"> InpR!R$99</f>
        <v>0</v>
      </c>
    </row>
    <row r="78" spans="1:16383" s="161" customFormat="1">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1146.0182885286627</v>
      </c>
      <c r="N78" s="241">
        <f t="shared" si="37"/>
        <v>1129.0569368048066</v>
      </c>
      <c r="O78" s="241">
        <f t="shared" si="37"/>
        <v>1134.7540705702959</v>
      </c>
      <c r="P78" s="241">
        <f t="shared" si="37"/>
        <v>1163.1374938414704</v>
      </c>
      <c r="Q78" s="241">
        <f t="shared" si="37"/>
        <v>1168.1664395897217</v>
      </c>
      <c r="R78" s="241">
        <f t="shared" si="37"/>
        <v>1156.8587861403496</v>
      </c>
    </row>
    <row r="79" spans="1:16383">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23.504123740662699</v>
      </c>
      <c r="N79" s="184">
        <f t="shared" si="38"/>
        <v>46.366794881847383</v>
      </c>
      <c r="O79" s="184">
        <f t="shared" si="38"/>
        <v>70.070348159215612</v>
      </c>
      <c r="P79" s="184">
        <f t="shared" si="38"/>
        <v>46.89610838529768</v>
      </c>
      <c r="Q79" s="184">
        <f t="shared" si="38"/>
        <v>30.154242138421765</v>
      </c>
      <c r="R79" s="184">
        <f t="shared" si="38"/>
        <v>23.137175722805985</v>
      </c>
    </row>
    <row r="80" spans="1:16383">
      <c r="E80" s="7" t="s">
        <v>524</v>
      </c>
      <c r="F80" s="244"/>
      <c r="G80" s="244" t="s">
        <v>297</v>
      </c>
      <c r="H80" s="244"/>
      <c r="I80" s="244"/>
      <c r="J80" s="184">
        <f t="shared" ref="J80" si="39" xml:space="preserve"> (J78+J79) * J77</f>
        <v>0</v>
      </c>
      <c r="K80" s="184">
        <f t="shared" ref="K80" si="40" xml:space="preserve"> (K78+K79) * K77</f>
        <v>0</v>
      </c>
      <c r="L80" s="184">
        <f t="shared" ref="L80:R80" si="41" xml:space="preserve"> (L78+L79) * L77</f>
        <v>0</v>
      </c>
      <c r="M80" s="184">
        <f t="shared" si="41"/>
        <v>40.465475464518654</v>
      </c>
      <c r="N80" s="184">
        <f xml:space="preserve"> (N78+N79) * N77</f>
        <v>40.669661116358228</v>
      </c>
      <c r="O80" s="184">
        <f t="shared" si="41"/>
        <v>41.686924888041098</v>
      </c>
      <c r="P80" s="184">
        <f t="shared" si="41"/>
        <v>41.867162637046171</v>
      </c>
      <c r="Q80" s="184">
        <f t="shared" si="41"/>
        <v>41.461895587793762</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E81" s="138"/>
      <c r="F81" s="138"/>
      <c r="G81" s="138"/>
      <c r="H81" s="138"/>
    </row>
    <row r="82" spans="1:18" s="200" customFormat="1">
      <c r="A82" s="196"/>
      <c r="B82" s="197"/>
      <c r="C82" s="198"/>
      <c r="D82" s="199"/>
      <c r="E82" s="250" t="str">
        <f>InpR!$E$92</f>
        <v>RCV - CPI(H) + RPI wedge initial balance - nominal - WN</v>
      </c>
      <c r="F82" s="250">
        <f>InpR!$F$92</f>
        <v>1146.0182885286627</v>
      </c>
      <c r="G82" s="250" t="str">
        <f>InpR!$G$92</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525</v>
      </c>
      <c r="G85" s="162" t="s">
        <v>297</v>
      </c>
      <c r="J85" s="242">
        <f t="shared" ref="J85" si="42" xml:space="preserve"> I88</f>
        <v>0</v>
      </c>
      <c r="K85" s="242">
        <f t="shared" ref="K85" si="43" xml:space="preserve"> J88</f>
        <v>0</v>
      </c>
      <c r="L85" s="242">
        <f t="shared" ref="L85" si="44" xml:space="preserve"> K88</f>
        <v>0</v>
      </c>
      <c r="M85" s="242">
        <f t="shared" ref="M85" si="45" xml:space="preserve"> L88</f>
        <v>1146.0182885286627</v>
      </c>
      <c r="N85" s="242">
        <f t="shared" ref="N85" si="46" xml:space="preserve"> M88</f>
        <v>1129.0569368048066</v>
      </c>
      <c r="O85" s="242">
        <f t="shared" ref="O85" si="47" xml:space="preserve"> N88</f>
        <v>1134.7540705702959</v>
      </c>
      <c r="P85" s="242">
        <f t="shared" ref="P85" si="48" xml:space="preserve"> O88</f>
        <v>1163.1374938414704</v>
      </c>
      <c r="Q85" s="242">
        <f t="shared" ref="Q85" si="49" xml:space="preserve"> P88</f>
        <v>1168.1664395897217</v>
      </c>
      <c r="R85" s="242">
        <f t="shared" ref="R85" si="50" xml:space="preserve"> Q88</f>
        <v>1156.8587861403496</v>
      </c>
    </row>
    <row r="86" spans="1:18">
      <c r="A86" s="47"/>
      <c r="B86" s="51"/>
      <c r="C86" s="111"/>
      <c r="D86" s="56" t="s">
        <v>505</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23.504123740662699</v>
      </c>
      <c r="N86" s="242">
        <f t="shared" si="51"/>
        <v>46.366794881847383</v>
      </c>
      <c r="O86" s="242">
        <f t="shared" si="51"/>
        <v>70.070348159215612</v>
      </c>
      <c r="P86" s="242">
        <f t="shared" si="51"/>
        <v>46.89610838529768</v>
      </c>
      <c r="Q86" s="242">
        <f t="shared" si="51"/>
        <v>30.154242138421765</v>
      </c>
      <c r="R86" s="242">
        <f t="shared" si="51"/>
        <v>23.137175722805985</v>
      </c>
    </row>
    <row r="87" spans="1:18">
      <c r="A87" s="47"/>
      <c r="B87" s="51"/>
      <c r="C87" s="111"/>
      <c r="D87" s="56" t="s">
        <v>506</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40.465475464518654</v>
      </c>
      <c r="N87" s="242">
        <f t="shared" si="52"/>
        <v>40.669661116358228</v>
      </c>
      <c r="O87" s="242">
        <f t="shared" si="52"/>
        <v>41.686924888041098</v>
      </c>
      <c r="P87" s="242">
        <f t="shared" si="52"/>
        <v>41.867162637046171</v>
      </c>
      <c r="Q87" s="242">
        <f t="shared" si="52"/>
        <v>41.461895587793762</v>
      </c>
      <c r="R87" s="242">
        <f t="shared" si="52"/>
        <v>0</v>
      </c>
    </row>
    <row r="88" spans="1:18" s="138" customFormat="1">
      <c r="A88" s="134"/>
      <c r="B88" s="135"/>
      <c r="C88" s="136"/>
      <c r="D88" s="137"/>
      <c r="E88" s="138" t="s">
        <v>526</v>
      </c>
      <c r="G88" s="163" t="s">
        <v>297</v>
      </c>
      <c r="J88" s="243">
        <f t="shared" ref="J88:R88" si="53" xml:space="preserve"> IF( J83 = 1, $F82, J85 + J86 - J87)</f>
        <v>0</v>
      </c>
      <c r="K88" s="243">
        <f t="shared" si="53"/>
        <v>0</v>
      </c>
      <c r="L88" s="243">
        <f t="shared" si="53"/>
        <v>1146.0182885286627</v>
      </c>
      <c r="M88" s="243">
        <f t="shared" si="53"/>
        <v>1129.0569368048066</v>
      </c>
      <c r="N88" s="243">
        <f t="shared" si="53"/>
        <v>1134.7540705702959</v>
      </c>
      <c r="O88" s="243">
        <f t="shared" si="53"/>
        <v>1163.1374938414704</v>
      </c>
      <c r="P88" s="243">
        <f t="shared" si="53"/>
        <v>1168.1664395897217</v>
      </c>
      <c r="Q88" s="243">
        <f t="shared" si="53"/>
        <v>1156.8587861403496</v>
      </c>
      <c r="R88" s="243">
        <f t="shared" si="53"/>
        <v>1179.9959618631556</v>
      </c>
    </row>
    <row r="90" spans="1:18" s="92" customFormat="1">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1146.0182885286627</v>
      </c>
      <c r="N90" s="185">
        <f t="shared" si="54"/>
        <v>1129.0569368048066</v>
      </c>
      <c r="O90" s="185">
        <f t="shared" si="54"/>
        <v>1134.7540705702959</v>
      </c>
      <c r="P90" s="185">
        <f t="shared" si="54"/>
        <v>1163.1374938414704</v>
      </c>
      <c r="Q90" s="185">
        <f t="shared" si="54"/>
        <v>1168.1664395897217</v>
      </c>
      <c r="R90" s="185">
        <f t="shared" si="54"/>
        <v>1156.8587861403496</v>
      </c>
    </row>
    <row r="91" spans="1:18" s="92" customFormat="1">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23.504123740662699</v>
      </c>
      <c r="N91" s="242">
        <f t="shared" si="55"/>
        <v>46.366794881847383</v>
      </c>
      <c r="O91" s="242">
        <f t="shared" si="55"/>
        <v>70.070348159215612</v>
      </c>
      <c r="P91" s="242">
        <f t="shared" si="55"/>
        <v>46.89610838529768</v>
      </c>
      <c r="Q91" s="242">
        <f t="shared" si="55"/>
        <v>30.154242138421765</v>
      </c>
      <c r="R91" s="242">
        <f t="shared" si="55"/>
        <v>23.137175722805985</v>
      </c>
    </row>
    <row r="92" spans="1:18" s="92" customFormat="1">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1146.0182885286627</v>
      </c>
      <c r="M92" s="185">
        <f t="shared" si="56"/>
        <v>1129.0569368048066</v>
      </c>
      <c r="N92" s="185">
        <f t="shared" si="56"/>
        <v>1134.7540705702959</v>
      </c>
      <c r="O92" s="185">
        <f t="shared" si="56"/>
        <v>1163.1374938414704</v>
      </c>
      <c r="P92" s="185">
        <f t="shared" si="56"/>
        <v>1168.1664395897217</v>
      </c>
      <c r="Q92" s="185">
        <f t="shared" si="56"/>
        <v>1156.8587861403496</v>
      </c>
      <c r="R92" s="185">
        <f t="shared" si="56"/>
        <v>1179.9959618631556</v>
      </c>
    </row>
    <row r="93" spans="1:18">
      <c r="A93" s="49"/>
      <c r="D93" s="57"/>
      <c r="E93" s="7" t="s">
        <v>527</v>
      </c>
      <c r="G93" s="92" t="s">
        <v>297</v>
      </c>
      <c r="H93" s="244"/>
      <c r="I93" s="244"/>
      <c r="J93" s="185">
        <f t="shared" ref="J93" si="57" xml:space="preserve"> ( (J90+J91) + J92) / 2</f>
        <v>0</v>
      </c>
      <c r="K93" s="185">
        <f t="shared" ref="K93" si="58" xml:space="preserve"> ( (K90+K91) + K92) / 2</f>
        <v>0</v>
      </c>
      <c r="L93" s="185">
        <f xml:space="preserve"> ( (L90+L91) + L92) / 2</f>
        <v>573.00914426433133</v>
      </c>
      <c r="M93" s="185">
        <f xml:space="preserve"> ( (M90+M91) + M92) / 2</f>
        <v>1149.2896745370658</v>
      </c>
      <c r="N93" s="185">
        <f t="shared" ref="N93" si="59" xml:space="preserve"> ( (N90+N91) + N92) / 2</f>
        <v>1155.0889011284748</v>
      </c>
      <c r="O93" s="185">
        <f t="shared" ref="O93" si="60" xml:space="preserve"> ( (O90+O91) + O92) / 2</f>
        <v>1183.9809562854909</v>
      </c>
      <c r="P93" s="185">
        <f t="shared" ref="P93" si="61" xml:space="preserve"> ( (P90+P91) + P92) / 2</f>
        <v>1189.1000209082449</v>
      </c>
      <c r="Q93" s="185">
        <f xml:space="preserve"> ( (Q90+Q91) + Q92) / 2</f>
        <v>1177.5897339342464</v>
      </c>
      <c r="R93" s="185">
        <f t="shared" ref="R93" si="62" xml:space="preserve"> ( (R90+R91) + R92) / 2</f>
        <v>1179.9959618631556</v>
      </c>
    </row>
    <row r="94" spans="1:18">
      <c r="A94" s="49"/>
      <c r="D94" s="57"/>
      <c r="J94" s="92"/>
      <c r="K94" s="92"/>
      <c r="L94" s="92"/>
      <c r="M94" s="92"/>
      <c r="N94" s="92"/>
      <c r="O94" s="92"/>
      <c r="P94" s="92"/>
      <c r="Q94" s="92"/>
      <c r="R94" s="92"/>
    </row>
    <row r="95" spans="1:18">
      <c r="B95" s="61" t="s">
        <v>528</v>
      </c>
    </row>
    <row r="96" spans="1:18" s="205" customFormat="1">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2.2181345335277269E-2</v>
      </c>
      <c r="N96" s="205">
        <f xml:space="preserve"> InpR!N$106</f>
        <v>2.2181345335277269E-2</v>
      </c>
      <c r="O96" s="205">
        <f xml:space="preserve"> InpR!O$106</f>
        <v>2.2181345335277269E-2</v>
      </c>
      <c r="P96" s="205">
        <f xml:space="preserve"> InpR!P$106</f>
        <v>2.2181345335277269E-2</v>
      </c>
      <c r="Q96" s="205">
        <f xml:space="preserve"> InpR!Q$106</f>
        <v>2.2181345335277269E-2</v>
      </c>
      <c r="R96" s="205">
        <f xml:space="preserve"> InpR!R$106</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573.00914426433133</v>
      </c>
      <c r="M98" s="184">
        <f t="shared" si="63"/>
        <v>1149.2896745370658</v>
      </c>
      <c r="N98" s="184">
        <f t="shared" si="63"/>
        <v>1155.0889011284748</v>
      </c>
      <c r="O98" s="184">
        <f t="shared" si="63"/>
        <v>1183.9809562854909</v>
      </c>
      <c r="P98" s="184">
        <f t="shared" si="63"/>
        <v>1189.1000209082449</v>
      </c>
      <c r="Q98" s="184">
        <f t="shared" si="63"/>
        <v>1177.5897339342464</v>
      </c>
      <c r="R98" s="184">
        <f t="shared" si="63"/>
        <v>1179.9959618631556</v>
      </c>
    </row>
    <row r="99" spans="1:26">
      <c r="E99" s="7" t="s">
        <v>529</v>
      </c>
      <c r="F99" s="244"/>
      <c r="G99" s="184" t="s">
        <v>297</v>
      </c>
      <c r="H99" s="244"/>
      <c r="I99" s="244"/>
      <c r="J99" s="244">
        <f t="shared" ref="J99:K99" si="64">J96*J97*J98</f>
        <v>0</v>
      </c>
      <c r="K99" s="244">
        <f t="shared" si="64"/>
        <v>0</v>
      </c>
      <c r="L99" s="244">
        <f>L96*L97*L98</f>
        <v>0</v>
      </c>
      <c r="M99" s="244">
        <f>M96*M97*M98</f>
        <v>25.492791161175077</v>
      </c>
      <c r="N99" s="244">
        <f t="shared" ref="N99:R99" si="65">N96*N97*N98</f>
        <v>25.621425808876644</v>
      </c>
      <c r="O99" s="244">
        <f t="shared" si="65"/>
        <v>26.262290461760294</v>
      </c>
      <c r="P99" s="244">
        <f t="shared" si="65"/>
        <v>26.375838201951201</v>
      </c>
      <c r="Q99" s="244">
        <f t="shared" si="65"/>
        <v>26.120524551672798</v>
      </c>
      <c r="R99" s="244">
        <f t="shared" si="65"/>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1146.0182885286627</v>
      </c>
      <c r="M102" s="185">
        <f t="shared" si="66"/>
        <v>1129.0569368048066</v>
      </c>
      <c r="N102" s="185">
        <f t="shared" si="66"/>
        <v>1134.7540705702959</v>
      </c>
      <c r="O102" s="185">
        <f t="shared" si="66"/>
        <v>1163.1374938414704</v>
      </c>
      <c r="P102" s="185">
        <f t="shared" si="66"/>
        <v>1168.1664395897217</v>
      </c>
      <c r="Q102" s="185">
        <f t="shared" si="66"/>
        <v>1156.8587861403496</v>
      </c>
      <c r="R102" s="185">
        <f t="shared" si="66"/>
        <v>1179.9959618631556</v>
      </c>
    </row>
    <row r="103" spans="1:26">
      <c r="C103" s="276"/>
      <c r="E103" s="7" t="s">
        <v>530</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1156.8587861403496</v>
      </c>
      <c r="R103" s="184">
        <f t="shared" ref="R103" si="74">R102 * R101</f>
        <v>0</v>
      </c>
    </row>
    <row r="104" spans="1:26">
      <c r="J104" s="91"/>
      <c r="K104" s="91"/>
      <c r="L104" s="91"/>
      <c r="M104" s="91"/>
      <c r="N104" s="91"/>
      <c r="O104" s="91"/>
      <c r="P104" s="91"/>
      <c r="Q104" s="91"/>
      <c r="R104" s="91"/>
    </row>
    <row r="105" spans="1:26">
      <c r="B105" s="61" t="s">
        <v>531</v>
      </c>
    </row>
    <row r="106" spans="1:26">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40.465475464518654</v>
      </c>
      <c r="N106" s="184">
        <f t="shared" si="75"/>
        <v>40.669661116358228</v>
      </c>
      <c r="O106" s="184">
        <f t="shared" si="75"/>
        <v>41.686924888041098</v>
      </c>
      <c r="P106" s="184">
        <f t="shared" si="75"/>
        <v>41.867162637046171</v>
      </c>
      <c r="Q106" s="184">
        <f t="shared" si="75"/>
        <v>41.461895587793762</v>
      </c>
      <c r="R106" s="184">
        <f t="shared" si="75"/>
        <v>0</v>
      </c>
    </row>
    <row r="107" spans="1:26" s="91" customFormat="1">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25.492791161175077</v>
      </c>
      <c r="N107" s="184">
        <f t="shared" si="76"/>
        <v>25.621425808876644</v>
      </c>
      <c r="O107" s="184">
        <f t="shared" si="76"/>
        <v>26.262290461760294</v>
      </c>
      <c r="P107" s="184">
        <f t="shared" si="76"/>
        <v>26.375838201951201</v>
      </c>
      <c r="Q107" s="184">
        <f t="shared" si="76"/>
        <v>26.120524551672798</v>
      </c>
      <c r="R107" s="184">
        <f t="shared" si="76"/>
        <v>0</v>
      </c>
      <c r="S107" s="92"/>
      <c r="T107" s="92"/>
      <c r="U107" s="92"/>
      <c r="V107" s="92"/>
      <c r="W107" s="92"/>
      <c r="X107" s="92"/>
      <c r="Y107" s="92"/>
      <c r="Z107" s="92"/>
    </row>
    <row r="108" spans="1:26">
      <c r="E108" s="7" t="s">
        <v>532</v>
      </c>
      <c r="F108" s="244"/>
      <c r="G108" s="184" t="str">
        <f t="shared" si="76"/>
        <v>£m</v>
      </c>
      <c r="H108" s="244">
        <f>SUM(J108:R108)</f>
        <v>336.02398987919389</v>
      </c>
      <c r="I108" s="244"/>
      <c r="J108" s="244">
        <f t="shared" ref="J108:R108" si="77">SUM(J106:J107)</f>
        <v>0</v>
      </c>
      <c r="K108" s="244">
        <f t="shared" si="77"/>
        <v>0</v>
      </c>
      <c r="L108" s="244">
        <f t="shared" si="77"/>
        <v>0</v>
      </c>
      <c r="M108" s="244">
        <f t="shared" si="77"/>
        <v>65.958266625693739</v>
      </c>
      <c r="N108" s="244">
        <f t="shared" si="77"/>
        <v>66.291086925234879</v>
      </c>
      <c r="O108" s="244">
        <f t="shared" si="77"/>
        <v>67.949215349801392</v>
      </c>
      <c r="P108" s="244">
        <f t="shared" si="77"/>
        <v>68.243000838997375</v>
      </c>
      <c r="Q108" s="244">
        <f t="shared" si="77"/>
        <v>67.582420139466564</v>
      </c>
      <c r="R108" s="244">
        <f t="shared" si="77"/>
        <v>0</v>
      </c>
    </row>
    <row r="110" spans="1:26">
      <c r="A110" s="283" t="s">
        <v>533</v>
      </c>
      <c r="B110" s="284"/>
      <c r="C110" s="285"/>
      <c r="D110" s="285"/>
      <c r="E110" s="285"/>
      <c r="F110" s="285"/>
      <c r="G110" s="285"/>
      <c r="H110" s="285"/>
      <c r="I110" s="285"/>
      <c r="J110" s="285"/>
      <c r="K110" s="285"/>
      <c r="L110" s="285"/>
      <c r="M110" s="285"/>
      <c r="N110" s="285"/>
      <c r="O110" s="285"/>
      <c r="P110" s="285"/>
      <c r="Q110" s="285"/>
      <c r="R110" s="285"/>
    </row>
    <row r="112" spans="1:26">
      <c r="C112" s="110" t="s">
        <v>534</v>
      </c>
    </row>
    <row r="114" spans="1:26">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66.200555982425911</v>
      </c>
      <c r="N114" s="184">
        <f t="shared" si="78"/>
        <v>65.800963868388379</v>
      </c>
      <c r="O114" s="184">
        <f t="shared" si="78"/>
        <v>65.525498386890717</v>
      </c>
      <c r="P114" s="184">
        <f t="shared" si="78"/>
        <v>65.282582259270868</v>
      </c>
      <c r="Q114" s="184">
        <f t="shared" si="78"/>
        <v>65.040566670319308</v>
      </c>
      <c r="R114" s="184">
        <f xml:space="preserve"> R$61</f>
        <v>0</v>
      </c>
    </row>
    <row r="115" spans="1:26">
      <c r="E115" s="7" t="str">
        <f t="shared" ref="E115:R115" si="79" xml:space="preserve"> E$108</f>
        <v>Total nominal revenue company should have received</v>
      </c>
      <c r="F115" s="184">
        <f t="shared" si="79"/>
        <v>0</v>
      </c>
      <c r="G115" s="184" t="str">
        <f t="shared" si="79"/>
        <v>£m</v>
      </c>
      <c r="H115" s="184">
        <f t="shared" si="79"/>
        <v>336.02398987919389</v>
      </c>
      <c r="I115" s="184">
        <f t="shared" si="79"/>
        <v>0</v>
      </c>
      <c r="J115" s="184">
        <f t="shared" si="79"/>
        <v>0</v>
      </c>
      <c r="K115" s="184">
        <f t="shared" si="79"/>
        <v>0</v>
      </c>
      <c r="L115" s="184">
        <f t="shared" si="79"/>
        <v>0</v>
      </c>
      <c r="M115" s="184">
        <f t="shared" si="79"/>
        <v>65.958266625693739</v>
      </c>
      <c r="N115" s="184">
        <f t="shared" si="79"/>
        <v>66.291086925234879</v>
      </c>
      <c r="O115" s="184">
        <f t="shared" si="79"/>
        <v>67.949215349801392</v>
      </c>
      <c r="P115" s="184">
        <f t="shared" si="79"/>
        <v>68.243000838997375</v>
      </c>
      <c r="Q115" s="184">
        <f t="shared" si="79"/>
        <v>67.582420139466564</v>
      </c>
      <c r="R115" s="184">
        <f t="shared" si="79"/>
        <v>0</v>
      </c>
    </row>
    <row r="116" spans="1:26" s="184" customFormat="1">
      <c r="A116" s="180"/>
      <c r="B116" s="181"/>
      <c r="C116" s="182"/>
      <c r="D116" s="183"/>
      <c r="E116" s="7" t="s">
        <v>535</v>
      </c>
      <c r="G116" s="184" t="str">
        <f t="shared" ref="G116" si="80" xml:space="preserve"> G$99</f>
        <v>£m</v>
      </c>
      <c r="H116" s="244">
        <f>SUM(J116:R116)</f>
        <v>8.1738227118987652</v>
      </c>
      <c r="M116" s="184">
        <f>M115-M114</f>
        <v>-0.24228935673217222</v>
      </c>
      <c r="N116" s="184">
        <f t="shared" ref="N116:Q116" si="81">N115-N114</f>
        <v>0.49012305684649959</v>
      </c>
      <c r="O116" s="184">
        <f t="shared" si="81"/>
        <v>2.4237169629106745</v>
      </c>
      <c r="P116" s="184">
        <f t="shared" si="81"/>
        <v>2.9604185797265075</v>
      </c>
      <c r="Q116" s="184">
        <f t="shared" si="81"/>
        <v>2.5418534691472559</v>
      </c>
      <c r="S116" s="185"/>
      <c r="T116" s="185"/>
      <c r="U116" s="185"/>
      <c r="V116" s="185"/>
      <c r="W116" s="185"/>
      <c r="X116" s="185"/>
      <c r="Y116" s="185"/>
      <c r="Z116" s="185"/>
    </row>
    <row r="118" spans="1:26">
      <c r="A118" s="283" t="s">
        <v>536</v>
      </c>
      <c r="B118" s="284"/>
      <c r="C118" s="285"/>
      <c r="D118" s="285"/>
      <c r="E118" s="285"/>
      <c r="F118" s="285"/>
      <c r="G118" s="285"/>
      <c r="H118" s="285"/>
      <c r="I118" s="285"/>
      <c r="J118" s="285"/>
      <c r="K118" s="285"/>
      <c r="L118" s="285"/>
      <c r="M118" s="285"/>
      <c r="N118" s="285"/>
      <c r="O118" s="285"/>
      <c r="P118" s="285"/>
      <c r="Q118" s="285"/>
      <c r="R118" s="285"/>
    </row>
    <row r="120" spans="1:26">
      <c r="C120" s="110" t="s">
        <v>537</v>
      </c>
    </row>
    <row r="121" spans="1:26">
      <c r="C121" s="110" t="s">
        <v>538</v>
      </c>
    </row>
    <row r="122" spans="1:26">
      <c r="C122" s="110" t="s">
        <v>539</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540</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1146.0182885286627</v>
      </c>
      <c r="N128" s="342">
        <f t="shared" si="84"/>
        <v>1133.2043847734572</v>
      </c>
      <c r="O128" s="342">
        <f t="shared" si="84"/>
        <v>1126.364267964341</v>
      </c>
      <c r="P128" s="342">
        <f t="shared" si="84"/>
        <v>1121.6489194773924</v>
      </c>
      <c r="Q128" s="342">
        <f t="shared" si="84"/>
        <v>1117.4907426031066</v>
      </c>
      <c r="R128" s="342">
        <f t="shared" si="84"/>
        <v>1113.3479809221283</v>
      </c>
    </row>
    <row r="129" spans="1:16383">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c r="C130" s="276"/>
      <c r="E130" s="7" t="s">
        <v>541</v>
      </c>
      <c r="G130" s="91" t="s">
        <v>297</v>
      </c>
      <c r="J130" s="246">
        <f>J128*J129</f>
        <v>0</v>
      </c>
      <c r="K130" s="246">
        <f t="shared" ref="K130:L130" si="86">K128*K129</f>
        <v>0</v>
      </c>
      <c r="L130" s="246">
        <f t="shared" si="86"/>
        <v>0</v>
      </c>
      <c r="M130" s="246">
        <f>M128*M129</f>
        <v>27.800216519459472</v>
      </c>
      <c r="N130" s="246">
        <f t="shared" ref="N130:R130" si="87">N128*N129</f>
        <v>33.528853225653172</v>
      </c>
      <c r="O130" s="246">
        <f t="shared" si="87"/>
        <v>35.48462314545008</v>
      </c>
      <c r="P130" s="246">
        <f t="shared" si="87"/>
        <v>35.892765423277332</v>
      </c>
      <c r="Q130" s="246">
        <f t="shared" si="87"/>
        <v>35.759703763299193</v>
      </c>
      <c r="R130" s="246">
        <f t="shared" si="87"/>
        <v>33.400439427663628</v>
      </c>
    </row>
    <row r="132" spans="1:16383" s="205" customFormat="1">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3.4599999999999999E-2</v>
      </c>
      <c r="N132" s="205">
        <f xml:space="preserve"> InpR!N$99</f>
        <v>3.4599999999999999E-2</v>
      </c>
      <c r="O132" s="205">
        <f xml:space="preserve"> InpR!O$99</f>
        <v>3.4599999999999999E-2</v>
      </c>
      <c r="P132" s="205">
        <f xml:space="preserve"> InpR!P$99</f>
        <v>3.4599999999999999E-2</v>
      </c>
      <c r="Q132" s="205">
        <f xml:space="preserve"> InpR!Q$99</f>
        <v>3.4599999999999999E-2</v>
      </c>
      <c r="R132" s="205">
        <f xml:space="preserve"> InpR!R$99</f>
        <v>0</v>
      </c>
    </row>
    <row r="133" spans="1:16383" s="161" customFormat="1">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1146.0182885286627</v>
      </c>
      <c r="N133" s="342">
        <f t="shared" si="88"/>
        <v>1133.2043847734572</v>
      </c>
      <c r="O133" s="342">
        <f t="shared" si="88"/>
        <v>1126.364267964341</v>
      </c>
      <c r="P133" s="342">
        <f t="shared" si="88"/>
        <v>1121.6489194773924</v>
      </c>
      <c r="Q133" s="342">
        <f t="shared" si="88"/>
        <v>1117.4907426031066</v>
      </c>
      <c r="R133" s="342">
        <f t="shared" si="88"/>
        <v>1113.3479809221283</v>
      </c>
    </row>
    <row r="134" spans="1:16383">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27.800216519459472</v>
      </c>
      <c r="N134" s="246">
        <f t="shared" si="89"/>
        <v>33.528853225653172</v>
      </c>
      <c r="O134" s="246">
        <f t="shared" si="89"/>
        <v>35.48462314545008</v>
      </c>
      <c r="P134" s="246">
        <f t="shared" si="89"/>
        <v>35.892765423277332</v>
      </c>
      <c r="Q134" s="246">
        <f t="shared" si="89"/>
        <v>35.759703763299193</v>
      </c>
      <c r="R134" s="246">
        <f t="shared" si="89"/>
        <v>33.400439427663628</v>
      </c>
    </row>
    <row r="135" spans="1:16383">
      <c r="C135" s="276"/>
      <c r="E135" s="7" t="s">
        <v>542</v>
      </c>
      <c r="F135" s="247"/>
      <c r="G135" s="162" t="s">
        <v>297</v>
      </c>
      <c r="H135" s="247"/>
      <c r="I135" s="247"/>
      <c r="J135" s="246">
        <f t="shared" ref="J135:L135" si="90" xml:space="preserve"> (J133+J134) * J132</f>
        <v>0</v>
      </c>
      <c r="K135" s="246">
        <f t="shared" si="90"/>
        <v>0</v>
      </c>
      <c r="L135" s="246">
        <f t="shared" si="90"/>
        <v>0</v>
      </c>
      <c r="M135" s="246">
        <f xml:space="preserve"> (M133+M134) * M132</f>
        <v>40.614120274665026</v>
      </c>
      <c r="N135" s="246">
        <f t="shared" ref="N135:R135" si="91" xml:space="preserve"> (N133+N134) * N132</f>
        <v>40.368970034769212</v>
      </c>
      <c r="O135" s="246">
        <f t="shared" si="91"/>
        <v>40.199971632398771</v>
      </c>
      <c r="P135" s="246">
        <f t="shared" si="91"/>
        <v>40.050942297563168</v>
      </c>
      <c r="Q135" s="246">
        <f t="shared" si="91"/>
        <v>39.902465444277645</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E136" s="138"/>
      <c r="F136" s="138"/>
      <c r="G136" s="138"/>
      <c r="H136" s="138"/>
    </row>
    <row r="137" spans="1:16383" s="200" customFormat="1">
      <c r="A137" s="196"/>
      <c r="B137" s="197"/>
      <c r="C137" s="198"/>
      <c r="D137" s="199"/>
      <c r="E137" s="250" t="str">
        <f>InpR!$E$92</f>
        <v>RCV - CPI(H) + RPI wedge initial balance - nominal - WN</v>
      </c>
      <c r="F137" s="250">
        <f>InpR!$F$92</f>
        <v>1146.0182885286627</v>
      </c>
      <c r="G137" s="250" t="str">
        <f>InpR!$G$92</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543</v>
      </c>
      <c r="G140" s="162" t="s">
        <v>297</v>
      </c>
      <c r="J140" s="242">
        <f t="shared" ref="J140" si="92" xml:space="preserve"> I143</f>
        <v>0</v>
      </c>
      <c r="K140" s="242">
        <f t="shared" ref="K140" si="93" xml:space="preserve"> J143</f>
        <v>0</v>
      </c>
      <c r="L140" s="242">
        <f t="shared" ref="L140" si="94" xml:space="preserve"> K143</f>
        <v>0</v>
      </c>
      <c r="M140" s="242">
        <f t="shared" ref="M140" si="95" xml:space="preserve"> L143</f>
        <v>1146.0182885286627</v>
      </c>
      <c r="N140" s="242">
        <f t="shared" ref="N140" si="96" xml:space="preserve"> M143</f>
        <v>1133.2043847734572</v>
      </c>
      <c r="O140" s="242">
        <f t="shared" ref="O140" si="97" xml:space="preserve"> N143</f>
        <v>1126.364267964341</v>
      </c>
      <c r="P140" s="242">
        <f t="shared" ref="P140" si="98" xml:space="preserve"> O143</f>
        <v>1121.6489194773924</v>
      </c>
      <c r="Q140" s="242">
        <f t="shared" ref="Q140" si="99" xml:space="preserve"> P143</f>
        <v>1117.4907426031066</v>
      </c>
      <c r="R140" s="242">
        <f t="shared" ref="R140" si="100" xml:space="preserve"> Q143</f>
        <v>1113.3479809221283</v>
      </c>
    </row>
    <row r="141" spans="1:16383">
      <c r="A141" s="47"/>
      <c r="B141" s="51"/>
      <c r="C141" s="111"/>
      <c r="D141" s="56" t="s">
        <v>505</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27.800216519459472</v>
      </c>
      <c r="N141" s="242">
        <f t="shared" si="101"/>
        <v>33.528853225653172</v>
      </c>
      <c r="O141" s="242">
        <f t="shared" si="101"/>
        <v>35.48462314545008</v>
      </c>
      <c r="P141" s="242">
        <f t="shared" si="101"/>
        <v>35.892765423277332</v>
      </c>
      <c r="Q141" s="242">
        <f t="shared" si="101"/>
        <v>35.759703763299193</v>
      </c>
      <c r="R141" s="242">
        <f t="shared" si="101"/>
        <v>33.400439427663628</v>
      </c>
    </row>
    <row r="142" spans="1:16383">
      <c r="A142" s="47"/>
      <c r="B142" s="51"/>
      <c r="C142" s="111"/>
      <c r="D142" s="56" t="s">
        <v>506</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40.614120274665026</v>
      </c>
      <c r="N142" s="242">
        <f t="shared" si="102"/>
        <v>40.368970034769212</v>
      </c>
      <c r="O142" s="242">
        <f t="shared" si="102"/>
        <v>40.199971632398771</v>
      </c>
      <c r="P142" s="242">
        <f t="shared" si="102"/>
        <v>40.050942297563168</v>
      </c>
      <c r="Q142" s="242">
        <f t="shared" si="102"/>
        <v>39.902465444277645</v>
      </c>
      <c r="R142" s="242">
        <f t="shared" si="102"/>
        <v>0</v>
      </c>
    </row>
    <row r="143" spans="1:16383" s="138" customFormat="1">
      <c r="A143" s="134"/>
      <c r="B143" s="135"/>
      <c r="C143" s="277"/>
      <c r="D143" s="137"/>
      <c r="E143" s="138" t="s">
        <v>544</v>
      </c>
      <c r="G143" s="163" t="s">
        <v>297</v>
      </c>
      <c r="J143" s="243">
        <f t="shared" ref="J143:K143" si="103" xml:space="preserve"> IF( J138 = 1, $F137, J140 + J141 - J142)</f>
        <v>0</v>
      </c>
      <c r="K143" s="243">
        <f t="shared" si="103"/>
        <v>0</v>
      </c>
      <c r="L143" s="243">
        <f xml:space="preserve"> IF( L138 = 1, $F137, L140 + L141 - L142)</f>
        <v>1146.0182885286627</v>
      </c>
      <c r="M143" s="243">
        <f t="shared" ref="M143:R143" si="104" xml:space="preserve"> IF( M138 = 1, $F137, M140 + M141 - M142)</f>
        <v>1133.2043847734572</v>
      </c>
      <c r="N143" s="243">
        <f t="shared" si="104"/>
        <v>1126.364267964341</v>
      </c>
      <c r="O143" s="243">
        <f t="shared" si="104"/>
        <v>1121.6489194773924</v>
      </c>
      <c r="P143" s="243">
        <f t="shared" si="104"/>
        <v>1117.4907426031066</v>
      </c>
      <c r="Q143" s="243">
        <f t="shared" si="104"/>
        <v>1113.3479809221283</v>
      </c>
      <c r="R143" s="243">
        <f t="shared" si="104"/>
        <v>1146.748420349792</v>
      </c>
    </row>
    <row r="145" spans="1:18" s="92" customFormat="1">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1146.0182885286627</v>
      </c>
      <c r="N145" s="185">
        <f t="shared" si="105"/>
        <v>1133.2043847734572</v>
      </c>
      <c r="O145" s="185">
        <f t="shared" si="105"/>
        <v>1126.364267964341</v>
      </c>
      <c r="P145" s="185">
        <f t="shared" si="105"/>
        <v>1121.6489194773924</v>
      </c>
      <c r="Q145" s="185">
        <f t="shared" si="105"/>
        <v>1117.4907426031066</v>
      </c>
      <c r="R145" s="185">
        <f t="shared" si="105"/>
        <v>1113.3479809221283</v>
      </c>
    </row>
    <row r="146" spans="1:18" s="92" customFormat="1">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27.800216519459472</v>
      </c>
      <c r="N146" s="185">
        <f t="shared" si="106"/>
        <v>33.528853225653172</v>
      </c>
      <c r="O146" s="185">
        <f t="shared" si="106"/>
        <v>35.48462314545008</v>
      </c>
      <c r="P146" s="185">
        <f t="shared" si="106"/>
        <v>35.892765423277332</v>
      </c>
      <c r="Q146" s="185">
        <f t="shared" si="106"/>
        <v>35.759703763299193</v>
      </c>
      <c r="R146" s="185">
        <f t="shared" si="106"/>
        <v>33.400439427663628</v>
      </c>
    </row>
    <row r="147" spans="1:18" s="92" customFormat="1">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1146.0182885286627</v>
      </c>
      <c r="M147" s="185">
        <f t="shared" si="107"/>
        <v>1133.2043847734572</v>
      </c>
      <c r="N147" s="185">
        <f t="shared" si="107"/>
        <v>1126.364267964341</v>
      </c>
      <c r="O147" s="185">
        <f t="shared" si="107"/>
        <v>1121.6489194773924</v>
      </c>
      <c r="P147" s="185">
        <f t="shared" si="107"/>
        <v>1117.4907426031066</v>
      </c>
      <c r="Q147" s="185">
        <f t="shared" si="107"/>
        <v>1113.3479809221283</v>
      </c>
      <c r="R147" s="185">
        <f t="shared" si="107"/>
        <v>1146.748420349792</v>
      </c>
    </row>
    <row r="148" spans="1:18">
      <c r="A148" s="49"/>
      <c r="C148" s="276"/>
      <c r="D148" s="57"/>
      <c r="E148" s="7" t="s">
        <v>545</v>
      </c>
      <c r="F148" s="244"/>
      <c r="G148" s="185" t="s">
        <v>297</v>
      </c>
      <c r="H148" s="244"/>
      <c r="I148" s="244"/>
      <c r="J148" s="185">
        <f t="shared" ref="J148:L148" si="108" xml:space="preserve"> ( (J145+J146) + J147) / 2</f>
        <v>0</v>
      </c>
      <c r="K148" s="185">
        <f t="shared" si="108"/>
        <v>0</v>
      </c>
      <c r="L148" s="185">
        <f t="shared" si="108"/>
        <v>573.00914426433133</v>
      </c>
      <c r="M148" s="185">
        <f xml:space="preserve"> ( (M145+M146) + M147) / 2</f>
        <v>1153.5114449107896</v>
      </c>
      <c r="N148" s="185">
        <f t="shared" ref="N148:R148" si="109" xml:space="preserve"> ( (N145+N146) + N147) / 2</f>
        <v>1146.5487529817256</v>
      </c>
      <c r="O148" s="185">
        <f t="shared" si="109"/>
        <v>1141.7489052935916</v>
      </c>
      <c r="P148" s="185">
        <f t="shared" si="109"/>
        <v>1137.5162137518882</v>
      </c>
      <c r="Q148" s="185">
        <f t="shared" si="109"/>
        <v>1133.2992136442672</v>
      </c>
      <c r="R148" s="185">
        <f t="shared" si="109"/>
        <v>1146.748420349792</v>
      </c>
    </row>
    <row r="150" spans="1:18" s="205" customFormat="1">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2.2181345335277269E-2</v>
      </c>
      <c r="N150" s="205">
        <f xml:space="preserve"> InpR!N$106</f>
        <v>2.2181345335277269E-2</v>
      </c>
      <c r="O150" s="205">
        <f xml:space="preserve"> InpR!O$106</f>
        <v>2.2181345335277269E-2</v>
      </c>
      <c r="P150" s="205">
        <f xml:space="preserve"> InpR!P$106</f>
        <v>2.2181345335277269E-2</v>
      </c>
      <c r="Q150" s="205">
        <f xml:space="preserve"> InpR!Q$106</f>
        <v>2.2181345335277269E-2</v>
      </c>
      <c r="R150" s="205">
        <f xml:space="preserve"> InpR!R$106</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573.00914426433133</v>
      </c>
      <c r="M152" s="185">
        <f t="shared" si="110"/>
        <v>1153.5114449107896</v>
      </c>
      <c r="N152" s="185">
        <f t="shared" si="110"/>
        <v>1146.5487529817256</v>
      </c>
      <c r="O152" s="185">
        <f t="shared" si="110"/>
        <v>1141.7489052935916</v>
      </c>
      <c r="P152" s="185">
        <f t="shared" si="110"/>
        <v>1137.5162137518882</v>
      </c>
      <c r="Q152" s="185">
        <f t="shared" si="110"/>
        <v>1133.2992136442672</v>
      </c>
      <c r="R152" s="185">
        <f t="shared" si="110"/>
        <v>1146.748420349792</v>
      </c>
    </row>
    <row r="153" spans="1:18">
      <c r="C153" s="276"/>
      <c r="E153" s="7" t="s">
        <v>546</v>
      </c>
      <c r="F153" s="244"/>
      <c r="G153" s="184" t="s">
        <v>297</v>
      </c>
      <c r="H153" s="244"/>
      <c r="I153" s="244"/>
      <c r="J153" s="246">
        <f t="shared" ref="J153:K153" si="111">J150*J151*J152</f>
        <v>0</v>
      </c>
      <c r="K153" s="246">
        <f t="shared" si="111"/>
        <v>0</v>
      </c>
      <c r="L153" s="246">
        <f>L150*L151*L152</f>
        <v>0</v>
      </c>
      <c r="M153" s="246">
        <f t="shared" ref="M153:R153" si="112">M150*M151*M152</f>
        <v>25.586435707760884</v>
      </c>
      <c r="N153" s="246">
        <f t="shared" si="112"/>
        <v>25.431993833619167</v>
      </c>
      <c r="O153" s="246">
        <f t="shared" si="112"/>
        <v>25.325526754491939</v>
      </c>
      <c r="P153" s="246">
        <f t="shared" si="112"/>
        <v>25.231639961707707</v>
      </c>
      <c r="Q153" s="246">
        <f t="shared" si="112"/>
        <v>25.138101226041663</v>
      </c>
      <c r="R153" s="246">
        <f t="shared" si="112"/>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40.614120274665026</v>
      </c>
      <c r="N155" s="185">
        <f t="shared" si="113"/>
        <v>40.368970034769212</v>
      </c>
      <c r="O155" s="185">
        <f t="shared" si="113"/>
        <v>40.199971632398771</v>
      </c>
      <c r="P155" s="185">
        <f t="shared" si="113"/>
        <v>40.050942297563168</v>
      </c>
      <c r="Q155" s="185">
        <f t="shared" si="113"/>
        <v>39.902465444277645</v>
      </c>
      <c r="R155" s="185">
        <f t="shared" si="113"/>
        <v>0</v>
      </c>
    </row>
    <row r="156" spans="1:18" s="92" customFormat="1">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25.586435707760884</v>
      </c>
      <c r="N156" s="185">
        <f t="shared" si="114"/>
        <v>25.431993833619167</v>
      </c>
      <c r="O156" s="185">
        <f t="shared" si="114"/>
        <v>25.325526754491939</v>
      </c>
      <c r="P156" s="185">
        <f t="shared" si="114"/>
        <v>25.231639961707707</v>
      </c>
      <c r="Q156" s="185">
        <f t="shared" si="114"/>
        <v>25.138101226041663</v>
      </c>
      <c r="R156" s="185">
        <f t="shared" si="114"/>
        <v>0</v>
      </c>
    </row>
    <row r="157" spans="1:18">
      <c r="C157" s="276"/>
      <c r="E157" s="7" t="s">
        <v>547</v>
      </c>
      <c r="F157" s="244"/>
      <c r="G157" s="184" t="str">
        <f t="shared" ref="G157" si="115">G$270</f>
        <v>£m</v>
      </c>
      <c r="H157" s="244">
        <f>SUM(J157:R157)</f>
        <v>327.85016716729524</v>
      </c>
      <c r="I157" s="244"/>
      <c r="J157" s="244">
        <f t="shared" ref="J157:K157" si="116">SUM(J155:J156)</f>
        <v>0</v>
      </c>
      <c r="K157" s="244">
        <f t="shared" si="116"/>
        <v>0</v>
      </c>
      <c r="L157" s="244">
        <f>SUM(L155:L156)</f>
        <v>0</v>
      </c>
      <c r="M157" s="244">
        <f t="shared" ref="M157:R157" si="117">SUM(M155:M156)</f>
        <v>66.200555982425911</v>
      </c>
      <c r="N157" s="244">
        <f t="shared" si="117"/>
        <v>65.800963868388379</v>
      </c>
      <c r="O157" s="244">
        <f t="shared" si="117"/>
        <v>65.525498386890717</v>
      </c>
      <c r="P157" s="244">
        <f t="shared" si="117"/>
        <v>65.282582259270868</v>
      </c>
      <c r="Q157" s="244">
        <f t="shared" si="117"/>
        <v>65.040566670319308</v>
      </c>
      <c r="R157" s="244">
        <f t="shared" si="117"/>
        <v>0</v>
      </c>
    </row>
    <row r="159" spans="1:18">
      <c r="C159" s="276"/>
      <c r="E159" s="7" t="str">
        <f xml:space="preserve"> E$157</f>
        <v>Total True up Nominal revenue to company</v>
      </c>
      <c r="F159" s="244">
        <f t="shared" ref="F159:R159" si="118" xml:space="preserve"> F$157</f>
        <v>0</v>
      </c>
      <c r="G159" s="184" t="str">
        <f t="shared" si="118"/>
        <v>£m</v>
      </c>
      <c r="H159" s="244">
        <f t="shared" si="118"/>
        <v>327.85016716729524</v>
      </c>
      <c r="I159" s="244">
        <f t="shared" si="118"/>
        <v>0</v>
      </c>
      <c r="J159" s="244">
        <f t="shared" si="118"/>
        <v>0</v>
      </c>
      <c r="K159" s="244">
        <f t="shared" si="118"/>
        <v>0</v>
      </c>
      <c r="L159" s="244">
        <f t="shared" si="118"/>
        <v>0</v>
      </c>
      <c r="M159" s="244">
        <f t="shared" si="118"/>
        <v>66.200555982425911</v>
      </c>
      <c r="N159" s="244">
        <f t="shared" si="118"/>
        <v>65.800963868388379</v>
      </c>
      <c r="O159" s="244">
        <f t="shared" si="118"/>
        <v>65.525498386890717</v>
      </c>
      <c r="P159" s="244">
        <f t="shared" si="118"/>
        <v>65.282582259270868</v>
      </c>
      <c r="Q159" s="244">
        <f t="shared" si="118"/>
        <v>65.040566670319308</v>
      </c>
      <c r="R159" s="244">
        <f t="shared" si="118"/>
        <v>0</v>
      </c>
    </row>
    <row r="160" spans="1:18">
      <c r="E160" s="7" t="str">
        <f t="shared" ref="E160:R160" si="119" xml:space="preserve"> E$108</f>
        <v>Total nominal revenue company should have received</v>
      </c>
      <c r="F160" s="184">
        <f t="shared" si="119"/>
        <v>0</v>
      </c>
      <c r="G160" s="184" t="str">
        <f t="shared" si="119"/>
        <v>£m</v>
      </c>
      <c r="H160" s="184">
        <f t="shared" si="119"/>
        <v>336.02398987919389</v>
      </c>
      <c r="I160" s="184">
        <f t="shared" si="119"/>
        <v>0</v>
      </c>
      <c r="J160" s="184">
        <f t="shared" si="119"/>
        <v>0</v>
      </c>
      <c r="K160" s="184">
        <f t="shared" si="119"/>
        <v>0</v>
      </c>
      <c r="L160" s="184">
        <f t="shared" si="119"/>
        <v>0</v>
      </c>
      <c r="M160" s="184">
        <f t="shared" si="119"/>
        <v>65.958266625693739</v>
      </c>
      <c r="N160" s="184">
        <f t="shared" si="119"/>
        <v>66.291086925234879</v>
      </c>
      <c r="O160" s="184">
        <f t="shared" si="119"/>
        <v>67.949215349801392</v>
      </c>
      <c r="P160" s="184">
        <f t="shared" si="119"/>
        <v>68.243000838997375</v>
      </c>
      <c r="Q160" s="184">
        <f t="shared" si="119"/>
        <v>67.582420139466564</v>
      </c>
      <c r="R160" s="184">
        <f t="shared" si="119"/>
        <v>0</v>
      </c>
    </row>
    <row r="161" spans="1:16383" s="185" customFormat="1">
      <c r="A161" s="252"/>
      <c r="B161" s="181"/>
      <c r="C161" s="182"/>
      <c r="D161" s="253"/>
      <c r="E161" s="7" t="s">
        <v>548</v>
      </c>
      <c r="G161" s="185" t="str">
        <f t="shared" ref="G161" si="120" xml:space="preserve"> G$268</f>
        <v>£m</v>
      </c>
      <c r="H161" s="185">
        <f xml:space="preserve"> SUM(J161:R161)</f>
        <v>8.1738227118987652</v>
      </c>
      <c r="J161" s="185">
        <f t="shared" ref="J161:K161" si="121">J160-J159</f>
        <v>0</v>
      </c>
      <c r="K161" s="185">
        <f t="shared" si="121"/>
        <v>0</v>
      </c>
      <c r="L161" s="185">
        <f>L160-L159</f>
        <v>0</v>
      </c>
      <c r="M161" s="185">
        <f>M160-M159</f>
        <v>-0.24228935673217222</v>
      </c>
      <c r="N161" s="185">
        <f t="shared" ref="N161:R161" si="122">N160-N159</f>
        <v>0.49012305684649959</v>
      </c>
      <c r="O161" s="185">
        <f t="shared" si="122"/>
        <v>2.4237169629106745</v>
      </c>
      <c r="P161" s="185">
        <f t="shared" si="122"/>
        <v>2.9604185797265075</v>
      </c>
      <c r="Q161" s="185">
        <f t="shared" si="122"/>
        <v>2.5418534691472559</v>
      </c>
      <c r="R161" s="185">
        <f t="shared" si="122"/>
        <v>0</v>
      </c>
    </row>
    <row r="163" spans="1:16383" s="185" customFormat="1">
      <c r="A163" s="252"/>
      <c r="B163" s="181"/>
      <c r="C163" s="182"/>
      <c r="D163" s="253"/>
      <c r="E163" s="7" t="str">
        <f xml:space="preserve"> E$161</f>
        <v>Value of True up nominal</v>
      </c>
      <c r="F163" s="185">
        <f t="shared" ref="F163:R163" si="123" xml:space="preserve"> F$161</f>
        <v>0</v>
      </c>
      <c r="G163" s="185" t="str">
        <f t="shared" si="123"/>
        <v>£m</v>
      </c>
      <c r="H163" s="185">
        <f t="shared" si="123"/>
        <v>8.1738227118987652</v>
      </c>
      <c r="I163" s="185">
        <f t="shared" si="123"/>
        <v>0</v>
      </c>
      <c r="J163" s="185">
        <f t="shared" si="123"/>
        <v>0</v>
      </c>
      <c r="K163" s="185">
        <f t="shared" si="123"/>
        <v>0</v>
      </c>
      <c r="L163" s="185">
        <f t="shared" si="123"/>
        <v>0</v>
      </c>
      <c r="M163" s="185">
        <f t="shared" si="123"/>
        <v>-0.24228935673217222</v>
      </c>
      <c r="N163" s="185">
        <f t="shared" si="123"/>
        <v>0.49012305684649959</v>
      </c>
      <c r="O163" s="185">
        <f t="shared" si="123"/>
        <v>2.4237169629106745</v>
      </c>
      <c r="P163" s="185">
        <f t="shared" si="123"/>
        <v>2.9604185797265075</v>
      </c>
      <c r="Q163" s="185">
        <f t="shared" si="123"/>
        <v>2.5418534691472559</v>
      </c>
      <c r="R163" s="185">
        <f t="shared" si="123"/>
        <v>0</v>
      </c>
    </row>
    <row r="164" spans="1:16383" s="91" customFormat="1">
      <c r="A164" s="170"/>
      <c r="B164" s="165"/>
      <c r="C164" s="166"/>
      <c r="D164" s="171"/>
      <c r="E164" s="7" t="str">
        <f t="shared" ref="E164:R164" si="124" xml:space="preserve"> E$116</f>
        <v>Difference in nominal revenue</v>
      </c>
      <c r="F164" s="248">
        <f t="shared" si="124"/>
        <v>0</v>
      </c>
      <c r="G164" s="248" t="str">
        <f t="shared" si="124"/>
        <v>£m</v>
      </c>
      <c r="H164" s="248">
        <f t="shared" si="124"/>
        <v>8.1738227118987652</v>
      </c>
      <c r="I164" s="248">
        <f t="shared" si="124"/>
        <v>0</v>
      </c>
      <c r="J164" s="248">
        <f t="shared" si="124"/>
        <v>0</v>
      </c>
      <c r="K164" s="248">
        <f t="shared" si="124"/>
        <v>0</v>
      </c>
      <c r="L164" s="248">
        <f t="shared" si="124"/>
        <v>0</v>
      </c>
      <c r="M164" s="248">
        <f t="shared" si="124"/>
        <v>-0.24228935673217222</v>
      </c>
      <c r="N164" s="248">
        <f t="shared" si="124"/>
        <v>0.49012305684649959</v>
      </c>
      <c r="O164" s="248">
        <f t="shared" si="124"/>
        <v>2.4237169629106745</v>
      </c>
      <c r="P164" s="248">
        <f t="shared" si="124"/>
        <v>2.9604185797265075</v>
      </c>
      <c r="Q164" s="248">
        <f t="shared" si="124"/>
        <v>2.5418534691472559</v>
      </c>
      <c r="R164" s="248">
        <f t="shared" si="124"/>
        <v>0</v>
      </c>
      <c r="S164" s="92"/>
      <c r="T164" s="92"/>
      <c r="U164" s="92"/>
      <c r="V164" s="92"/>
      <c r="W164" s="92"/>
      <c r="X164" s="92"/>
      <c r="Y164" s="92"/>
      <c r="Z164" s="92"/>
    </row>
    <row r="165" spans="1:16383" s="211" customFormat="1">
      <c r="A165" s="224"/>
      <c r="B165" s="208"/>
      <c r="C165" s="209"/>
      <c r="D165" s="210"/>
      <c r="E165" s="7" t="s">
        <v>549</v>
      </c>
      <c r="F165" s="225">
        <f>SUM(J165:R165)</f>
        <v>0</v>
      </c>
      <c r="G165" s="211" t="s">
        <v>467</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c r="A167" s="50" t="s">
        <v>550</v>
      </c>
      <c r="B167" s="50"/>
    </row>
    <row r="169" spans="1:16383">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1146.0182885286627</v>
      </c>
      <c r="M169" s="185">
        <f t="shared" si="127"/>
        <v>1133.2043847734572</v>
      </c>
      <c r="N169" s="185">
        <f t="shared" si="127"/>
        <v>1126.364267964341</v>
      </c>
      <c r="O169" s="185">
        <f t="shared" si="127"/>
        <v>1121.6489194773924</v>
      </c>
      <c r="P169" s="185">
        <f t="shared" si="127"/>
        <v>1117.4907426031066</v>
      </c>
      <c r="Q169" s="185">
        <f t="shared" si="127"/>
        <v>1113.3479809221283</v>
      </c>
      <c r="R169" s="185">
        <f t="shared" si="127"/>
        <v>1146.748420349792</v>
      </c>
    </row>
    <row r="170" spans="1:16383">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1146.0182885286627</v>
      </c>
      <c r="M170" s="185">
        <f t="shared" si="128"/>
        <v>1129.0569368048066</v>
      </c>
      <c r="N170" s="185">
        <f t="shared" si="128"/>
        <v>1134.7540705702959</v>
      </c>
      <c r="O170" s="185">
        <f t="shared" si="128"/>
        <v>1163.1374938414704</v>
      </c>
      <c r="P170" s="185">
        <f t="shared" si="128"/>
        <v>1168.1664395897217</v>
      </c>
      <c r="Q170" s="185">
        <f t="shared" si="128"/>
        <v>1156.8587861403496</v>
      </c>
      <c r="R170" s="185">
        <f t="shared" si="128"/>
        <v>1179.9959618631556</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551</v>
      </c>
      <c r="F172" s="184"/>
      <c r="G172" s="184" t="s">
        <v>297</v>
      </c>
      <c r="H172" s="244"/>
      <c r="I172" s="184"/>
      <c r="J172" s="184">
        <f xml:space="preserve"> IF(J$171 = 0, 0, J169 / J$171)</f>
        <v>0</v>
      </c>
      <c r="K172" s="184">
        <f t="shared" ref="K172:R172" si="129" xml:space="preserve"> IF(K$171 = 0, 0, K169 / K$171)</f>
        <v>0</v>
      </c>
      <c r="L172" s="184">
        <f t="shared" si="129"/>
        <v>1100.2448882942801</v>
      </c>
      <c r="M172" s="184">
        <f t="shared" si="129"/>
        <v>1066.7845661985511</v>
      </c>
      <c r="N172" s="184">
        <f t="shared" si="129"/>
        <v>1039.5114932033957</v>
      </c>
      <c r="O172" s="184">
        <f t="shared" si="129"/>
        <v>1014.1155729229919</v>
      </c>
      <c r="P172" s="184">
        <f t="shared" si="129"/>
        <v>989.57496931542801</v>
      </c>
      <c r="Q172" s="184">
        <f t="shared" si="129"/>
        <v>965.62822427931485</v>
      </c>
      <c r="R172" s="184">
        <f t="shared" si="129"/>
        <v>975.09516765460307</v>
      </c>
      <c r="S172" s="92"/>
      <c r="T172" s="92"/>
      <c r="U172" s="92"/>
      <c r="V172" s="92"/>
      <c r="W172" s="92"/>
      <c r="X172" s="92"/>
      <c r="Y172" s="92"/>
      <c r="Z172" s="92"/>
    </row>
    <row r="173" spans="1:16383" s="91" customFormat="1">
      <c r="A173" s="170"/>
      <c r="B173" s="165"/>
      <c r="C173" s="166"/>
      <c r="D173" s="171"/>
      <c r="E173" s="7" t="s">
        <v>552</v>
      </c>
      <c r="F173" s="184"/>
      <c r="G173" s="184" t="s">
        <v>297</v>
      </c>
      <c r="H173" s="244"/>
      <c r="I173" s="184"/>
      <c r="J173" s="184">
        <f t="shared" ref="J173:R173" si="130" xml:space="preserve"> IF(J$171 = 0, 0, J170 / J$171)</f>
        <v>0</v>
      </c>
      <c r="K173" s="184">
        <f t="shared" si="130"/>
        <v>0</v>
      </c>
      <c r="L173" s="184">
        <f t="shared" si="130"/>
        <v>1100.2448882942801</v>
      </c>
      <c r="M173" s="184">
        <f t="shared" si="130"/>
        <v>1062.8802100722269</v>
      </c>
      <c r="N173" s="184">
        <f t="shared" si="130"/>
        <v>1047.2543668745925</v>
      </c>
      <c r="O173" s="184">
        <f t="shared" si="130"/>
        <v>1051.62660568054</v>
      </c>
      <c r="P173" s="184">
        <f t="shared" si="130"/>
        <v>1034.4499730883927</v>
      </c>
      <c r="Q173" s="184">
        <f t="shared" si="130"/>
        <v>1003.3659866858493</v>
      </c>
      <c r="R173" s="184">
        <f t="shared" si="130"/>
        <v>1003.3659866858494</v>
      </c>
      <c r="S173" s="92"/>
      <c r="T173" s="92"/>
      <c r="U173" s="92"/>
      <c r="V173" s="92"/>
      <c r="W173" s="92"/>
      <c r="X173" s="92"/>
      <c r="Y173" s="92"/>
      <c r="Z173" s="92"/>
    </row>
    <row r="174" spans="1:16383" s="91" customFormat="1">
      <c r="A174" s="170"/>
      <c r="B174" s="165"/>
      <c r="C174" s="166"/>
      <c r="D174" s="171"/>
      <c r="E174" s="7" t="s">
        <v>553</v>
      </c>
      <c r="F174" s="184"/>
      <c r="G174" s="184" t="s">
        <v>297</v>
      </c>
      <c r="H174" s="244"/>
      <c r="I174" s="184"/>
      <c r="J174" s="185">
        <f>J173-J172</f>
        <v>0</v>
      </c>
      <c r="K174" s="185">
        <f t="shared" ref="K174:R174" si="131">K173-K172</f>
        <v>0</v>
      </c>
      <c r="L174" s="185">
        <f t="shared" si="131"/>
        <v>0</v>
      </c>
      <c r="M174" s="185">
        <f t="shared" si="131"/>
        <v>-3.9043561263242736</v>
      </c>
      <c r="N174" s="185">
        <f t="shared" si="131"/>
        <v>7.7428736711967758</v>
      </c>
      <c r="O174" s="185">
        <f t="shared" si="131"/>
        <v>37.511032757548151</v>
      </c>
      <c r="P174" s="185">
        <f t="shared" si="131"/>
        <v>44.875003772964646</v>
      </c>
      <c r="Q174" s="185">
        <f t="shared" si="131"/>
        <v>37.737762406534443</v>
      </c>
      <c r="R174" s="185">
        <f t="shared" si="131"/>
        <v>28.270819031246333</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-3.9043561263242736</v>
      </c>
      <c r="N176" s="185">
        <f t="shared" si="132"/>
        <v>7.7428736711967758</v>
      </c>
      <c r="O176" s="185">
        <f t="shared" si="132"/>
        <v>37.511032757548151</v>
      </c>
      <c r="P176" s="185">
        <f t="shared" si="132"/>
        <v>44.875003772964646</v>
      </c>
      <c r="Q176" s="185">
        <f t="shared" si="132"/>
        <v>37.737762406534443</v>
      </c>
      <c r="R176" s="185">
        <f t="shared" si="132"/>
        <v>28.270819031246333</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592</v>
      </c>
      <c r="F178" s="269"/>
      <c r="G178" s="269" t="s">
        <v>297</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37.737762406534443</v>
      </c>
      <c r="R178" s="269">
        <f t="shared" ref="R178" si="134"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555</v>
      </c>
      <c r="B180" s="50"/>
    </row>
    <row r="182" spans="1:26" s="91" customFormat="1">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40.614120274665026</v>
      </c>
      <c r="N182" s="184">
        <f t="shared" si="135"/>
        <v>40.368970034769212</v>
      </c>
      <c r="O182" s="184">
        <f t="shared" si="135"/>
        <v>40.199971632398771</v>
      </c>
      <c r="P182" s="184">
        <f t="shared" si="135"/>
        <v>40.050942297563168</v>
      </c>
      <c r="Q182" s="184">
        <f t="shared" si="135"/>
        <v>39.902465444277645</v>
      </c>
      <c r="R182" s="184">
        <f t="shared" si="135"/>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25.586435707760884</v>
      </c>
      <c r="N183" s="184">
        <f t="shared" si="136"/>
        <v>25.431993833619167</v>
      </c>
      <c r="O183" s="184">
        <f t="shared" si="136"/>
        <v>25.325526754491939</v>
      </c>
      <c r="P183" s="184">
        <f t="shared" si="136"/>
        <v>25.231639961707707</v>
      </c>
      <c r="Q183" s="184">
        <f t="shared" si="136"/>
        <v>25.138101226041663</v>
      </c>
      <c r="R183" s="184">
        <f t="shared" si="136"/>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37">F$157</f>
        <v>0</v>
      </c>
      <c r="G184" s="184" t="str">
        <f t="shared" si="137"/>
        <v>£m</v>
      </c>
      <c r="H184" s="184">
        <f t="shared" si="137"/>
        <v>327.85016716729524</v>
      </c>
      <c r="I184" s="184">
        <f t="shared" si="137"/>
        <v>0</v>
      </c>
      <c r="J184" s="184">
        <f t="shared" si="137"/>
        <v>0</v>
      </c>
      <c r="K184" s="184">
        <f t="shared" si="137"/>
        <v>0</v>
      </c>
      <c r="L184" s="184">
        <f t="shared" si="137"/>
        <v>0</v>
      </c>
      <c r="M184" s="184">
        <f t="shared" si="137"/>
        <v>66.200555982425911</v>
      </c>
      <c r="N184" s="184">
        <f t="shared" si="137"/>
        <v>65.800963868388379</v>
      </c>
      <c r="O184" s="184">
        <f t="shared" si="137"/>
        <v>65.525498386890717</v>
      </c>
      <c r="P184" s="184">
        <f t="shared" si="137"/>
        <v>65.282582259270868</v>
      </c>
      <c r="Q184" s="184">
        <f t="shared" si="137"/>
        <v>65.040566670319308</v>
      </c>
      <c r="R184" s="184">
        <f t="shared" si="137"/>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40.465475464518654</v>
      </c>
      <c r="N185" s="184">
        <f t="shared" si="138"/>
        <v>40.669661116358228</v>
      </c>
      <c r="O185" s="184">
        <f t="shared" si="138"/>
        <v>41.686924888041098</v>
      </c>
      <c r="P185" s="184">
        <f t="shared" si="138"/>
        <v>41.867162637046171</v>
      </c>
      <c r="Q185" s="184">
        <f t="shared" si="138"/>
        <v>41.461895587793762</v>
      </c>
      <c r="R185" s="184">
        <f t="shared" si="138"/>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25.492791161175077</v>
      </c>
      <c r="N186" s="184">
        <f t="shared" si="139"/>
        <v>25.621425808876644</v>
      </c>
      <c r="O186" s="184">
        <f t="shared" si="139"/>
        <v>26.262290461760294</v>
      </c>
      <c r="P186" s="184">
        <f t="shared" si="139"/>
        <v>26.375838201951201</v>
      </c>
      <c r="Q186" s="184">
        <f t="shared" si="139"/>
        <v>26.120524551672798</v>
      </c>
      <c r="R186" s="184">
        <f t="shared" si="139"/>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40">F$108</f>
        <v>0</v>
      </c>
      <c r="G187" s="184" t="str">
        <f t="shared" si="140"/>
        <v>£m</v>
      </c>
      <c r="H187" s="184">
        <f t="shared" si="140"/>
        <v>336.02398987919389</v>
      </c>
      <c r="I187" s="184">
        <f t="shared" si="140"/>
        <v>0</v>
      </c>
      <c r="J187" s="184">
        <f t="shared" si="140"/>
        <v>0</v>
      </c>
      <c r="K187" s="184">
        <f t="shared" si="140"/>
        <v>0</v>
      </c>
      <c r="L187" s="184">
        <f t="shared" si="140"/>
        <v>0</v>
      </c>
      <c r="M187" s="184">
        <f t="shared" si="140"/>
        <v>65.958266625693739</v>
      </c>
      <c r="N187" s="184">
        <f t="shared" si="140"/>
        <v>66.291086925234879</v>
      </c>
      <c r="O187" s="184">
        <f t="shared" si="140"/>
        <v>67.949215349801392</v>
      </c>
      <c r="P187" s="184">
        <f t="shared" si="140"/>
        <v>68.243000838997375</v>
      </c>
      <c r="Q187" s="184">
        <f t="shared" si="140"/>
        <v>67.582420139466564</v>
      </c>
      <c r="R187" s="184">
        <f t="shared" si="140"/>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181.91037184257402</v>
      </c>
      <c r="I189" s="184"/>
      <c r="J189" s="184">
        <f t="shared" ref="J189:R189" si="144" xml:space="preserve"> IF(J$279 = 0, 0, J182 / J$279)</f>
        <v>0</v>
      </c>
      <c r="K189" s="184">
        <f t="shared" si="144"/>
        <v>0</v>
      </c>
      <c r="L189" s="184">
        <f t="shared" si="144"/>
        <v>0</v>
      </c>
      <c r="M189" s="185">
        <f t="shared" si="144"/>
        <v>38.233629573720606</v>
      </c>
      <c r="N189" s="184">
        <f t="shared" si="144"/>
        <v>37.25616082953956</v>
      </c>
      <c r="O189" s="184">
        <f t="shared" si="144"/>
        <v>36.345969363098732</v>
      </c>
      <c r="P189" s="184">
        <f t="shared" si="144"/>
        <v>35.46643250291465</v>
      </c>
      <c r="Q189" s="184">
        <f t="shared" si="144"/>
        <v>34.60817957330049</v>
      </c>
      <c r="R189" s="184">
        <f t="shared" si="144"/>
        <v>0</v>
      </c>
      <c r="S189" s="92"/>
      <c r="T189" s="92"/>
      <c r="U189" s="92"/>
      <c r="V189" s="92"/>
      <c r="W189" s="92"/>
      <c r="X189" s="92"/>
      <c r="Y189" s="92"/>
      <c r="Z189" s="92"/>
    </row>
    <row r="190" spans="1:26" s="91" customFormat="1">
      <c r="A190" s="170"/>
      <c r="B190" s="165"/>
      <c r="C190" s="166"/>
      <c r="D190" s="171"/>
      <c r="E190" s="7" t="str">
        <f t="shared" si="141"/>
        <v>True up Nominal return- real</v>
      </c>
      <c r="F190" s="184"/>
      <c r="G190" s="184" t="str">
        <f t="shared" si="142"/>
        <v>£m</v>
      </c>
      <c r="H190" s="244">
        <f t="shared" si="143"/>
        <v>114.6014736315321</v>
      </c>
      <c r="I190" s="184"/>
      <c r="J190" s="184">
        <f t="shared" ref="J190:R190" si="145" xml:space="preserve"> IF(J$279 = 0, 0, J183 / J$279)</f>
        <v>0</v>
      </c>
      <c r="K190" s="184">
        <f t="shared" si="145"/>
        <v>0</v>
      </c>
      <c r="L190" s="184">
        <f t="shared" si="145"/>
        <v>0</v>
      </c>
      <c r="M190" s="185">
        <f t="shared" si="145"/>
        <v>24.086753531691901</v>
      </c>
      <c r="N190" s="184">
        <f t="shared" si="145"/>
        <v>23.470959295347573</v>
      </c>
      <c r="O190" s="184">
        <f t="shared" si="145"/>
        <v>22.897548981881588</v>
      </c>
      <c r="P190" s="184">
        <f t="shared" si="145"/>
        <v>22.343450723110642</v>
      </c>
      <c r="Q190" s="184">
        <f t="shared" si="145"/>
        <v>21.802761099500387</v>
      </c>
      <c r="R190" s="184">
        <f t="shared" si="145"/>
        <v>0</v>
      </c>
      <c r="S190" s="92"/>
      <c r="T190" s="92"/>
      <c r="U190" s="92"/>
      <c r="V190" s="92"/>
      <c r="W190" s="92"/>
      <c r="X190" s="92"/>
      <c r="Y190" s="92"/>
      <c r="Z190" s="92"/>
    </row>
    <row r="191" spans="1:26" s="91" customFormat="1">
      <c r="A191" s="170"/>
      <c r="B191" s="165"/>
      <c r="C191" s="166"/>
      <c r="D191" s="171"/>
      <c r="E191" s="7" t="str">
        <f t="shared" si="141"/>
        <v>Total True up Nominal revenue to company- real</v>
      </c>
      <c r="F191" s="184"/>
      <c r="G191" s="184" t="str">
        <f t="shared" si="142"/>
        <v>£m</v>
      </c>
      <c r="H191" s="244">
        <f t="shared" si="143"/>
        <v>296.51184547410611</v>
      </c>
      <c r="I191" s="184"/>
      <c r="J191" s="184">
        <f t="shared" ref="J191:R191" si="146" xml:space="preserve"> IF(J$279 = 0, 0, J184 / J$279)</f>
        <v>0</v>
      </c>
      <c r="K191" s="184">
        <f t="shared" si="146"/>
        <v>0</v>
      </c>
      <c r="L191" s="184">
        <f t="shared" si="146"/>
        <v>0</v>
      </c>
      <c r="M191" s="185">
        <f t="shared" si="146"/>
        <v>62.320383105412503</v>
      </c>
      <c r="N191" s="184">
        <f t="shared" si="146"/>
        <v>60.727120124887129</v>
      </c>
      <c r="O191" s="184">
        <f t="shared" si="146"/>
        <v>59.24351834498033</v>
      </c>
      <c r="P191" s="184">
        <f t="shared" si="146"/>
        <v>57.809883226025285</v>
      </c>
      <c r="Q191" s="184">
        <f t="shared" si="146"/>
        <v>56.410940672800876</v>
      </c>
      <c r="R191" s="184">
        <f t="shared" si="146"/>
        <v>0</v>
      </c>
      <c r="S191" s="92"/>
      <c r="T191" s="92"/>
      <c r="U191" s="92"/>
      <c r="V191" s="92"/>
      <c r="W191" s="92"/>
      <c r="X191" s="92"/>
      <c r="Y191" s="92"/>
      <c r="Z191" s="92"/>
    </row>
    <row r="192" spans="1:26" s="91" customFormat="1">
      <c r="A192" s="170"/>
      <c r="B192" s="165"/>
      <c r="C192" s="166"/>
      <c r="D192" s="171"/>
      <c r="E192" s="7" t="str">
        <f t="shared" si="141"/>
        <v>RCV run-off company should have received- real</v>
      </c>
      <c r="F192" s="184"/>
      <c r="G192" s="184" t="str">
        <f t="shared" si="142"/>
        <v>£m</v>
      </c>
      <c r="H192" s="244">
        <f t="shared" si="143"/>
        <v>186.35318948321463</v>
      </c>
      <c r="I192" s="184"/>
      <c r="J192" s="184">
        <f t="shared" ref="J192:R192" si="147" xml:space="preserve"> IF(J$279 = 0, 0, J185 / J$279)</f>
        <v>0</v>
      </c>
      <c r="K192" s="184">
        <f t="shared" si="147"/>
        <v>0</v>
      </c>
      <c r="L192" s="184">
        <f t="shared" si="147"/>
        <v>0</v>
      </c>
      <c r="M192" s="185">
        <f t="shared" si="147"/>
        <v>38.093697191318675</v>
      </c>
      <c r="N192" s="184">
        <f t="shared" si="147"/>
        <v>37.533665935219489</v>
      </c>
      <c r="O192" s="184">
        <f t="shared" si="147"/>
        <v>37.69036726387683</v>
      </c>
      <c r="P192" s="184">
        <f t="shared" si="147"/>
        <v>37.074755613070636</v>
      </c>
      <c r="Q192" s="184">
        <f t="shared" si="147"/>
        <v>35.960703479729013</v>
      </c>
      <c r="R192" s="184">
        <f t="shared" si="147"/>
        <v>0</v>
      </c>
      <c r="S192" s="92"/>
      <c r="T192" s="92"/>
      <c r="U192" s="92"/>
      <c r="V192" s="92"/>
      <c r="W192" s="92"/>
      <c r="X192" s="92"/>
      <c r="Y192" s="92"/>
      <c r="Z192" s="92"/>
    </row>
    <row r="193" spans="1:26" s="91" customFormat="1">
      <c r="A193" s="170"/>
      <c r="B193" s="165"/>
      <c r="C193" s="166"/>
      <c r="D193" s="171"/>
      <c r="E193" s="7" t="str">
        <f t="shared" si="141"/>
        <v>Nominal return company should have received- real</v>
      </c>
      <c r="F193" s="184"/>
      <c r="G193" s="184" t="str">
        <f t="shared" si="142"/>
        <v>£m</v>
      </c>
      <c r="H193" s="244">
        <f t="shared" si="143"/>
        <v>117.40039841815283</v>
      </c>
      <c r="I193" s="184"/>
      <c r="J193" s="184">
        <f t="shared" ref="J193:R193" si="148" xml:space="preserve"> IF(J$279 = 0, 0, J186 / J$279)</f>
        <v>0</v>
      </c>
      <c r="K193" s="184">
        <f t="shared" si="148"/>
        <v>0</v>
      </c>
      <c r="L193" s="184">
        <f t="shared" si="148"/>
        <v>0</v>
      </c>
      <c r="M193" s="185">
        <f t="shared" si="148"/>
        <v>23.998597715893172</v>
      </c>
      <c r="N193" s="184">
        <f t="shared" si="148"/>
        <v>23.645784368426508</v>
      </c>
      <c r="O193" s="184">
        <f t="shared" si="148"/>
        <v>23.744504430412256</v>
      </c>
      <c r="P193" s="184">
        <f t="shared" si="148"/>
        <v>23.356676063879181</v>
      </c>
      <c r="Q193" s="184">
        <f t="shared" si="148"/>
        <v>22.654835839541725</v>
      </c>
      <c r="R193" s="184">
        <f t="shared" si="148"/>
        <v>0</v>
      </c>
      <c r="S193" s="92"/>
      <c r="T193" s="92"/>
      <c r="U193" s="92"/>
      <c r="V193" s="92"/>
      <c r="W193" s="92"/>
      <c r="X193" s="92"/>
      <c r="Y193" s="92"/>
      <c r="Z193" s="92"/>
    </row>
    <row r="194" spans="1:26" s="91" customFormat="1">
      <c r="A194" s="170"/>
      <c r="B194" s="165"/>
      <c r="C194" s="166"/>
      <c r="D194" s="171"/>
      <c r="E194" s="7" t="str">
        <f t="shared" si="141"/>
        <v>Total nominal revenue company should have received- real</v>
      </c>
      <c r="F194" s="184"/>
      <c r="G194" s="184" t="str">
        <f t="shared" si="142"/>
        <v>£m</v>
      </c>
      <c r="H194" s="244">
        <f t="shared" si="143"/>
        <v>303.7535879013675</v>
      </c>
      <c r="I194" s="184"/>
      <c r="J194" s="184">
        <f t="shared" ref="J194:R194" si="149" xml:space="preserve"> IF(J$279 = 0, 0, J187 / J$279)</f>
        <v>0</v>
      </c>
      <c r="K194" s="184">
        <f t="shared" si="149"/>
        <v>0</v>
      </c>
      <c r="L194" s="184">
        <f t="shared" si="149"/>
        <v>0</v>
      </c>
      <c r="M194" s="185">
        <f t="shared" si="149"/>
        <v>62.092294907211851</v>
      </c>
      <c r="N194" s="184">
        <f t="shared" si="149"/>
        <v>61.179450303646007</v>
      </c>
      <c r="O194" s="184">
        <f t="shared" si="149"/>
        <v>61.434871694289086</v>
      </c>
      <c r="P194" s="184">
        <f t="shared" si="149"/>
        <v>60.431431676949821</v>
      </c>
      <c r="Q194" s="184">
        <f t="shared" si="149"/>
        <v>58.615539319270745</v>
      </c>
      <c r="R194" s="184">
        <f t="shared" si="149"/>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50">F$189</f>
        <v>0</v>
      </c>
      <c r="G196" s="184" t="str">
        <f t="shared" si="150"/>
        <v>£m</v>
      </c>
      <c r="H196" s="244">
        <f t="shared" si="150"/>
        <v>181.91037184257402</v>
      </c>
      <c r="I196" s="184">
        <f t="shared" si="150"/>
        <v>0</v>
      </c>
      <c r="J196" s="184">
        <f t="shared" si="150"/>
        <v>0</v>
      </c>
      <c r="K196" s="184">
        <f t="shared" si="150"/>
        <v>0</v>
      </c>
      <c r="L196" s="184">
        <f t="shared" si="150"/>
        <v>0</v>
      </c>
      <c r="M196" s="185">
        <f t="shared" si="150"/>
        <v>38.233629573720606</v>
      </c>
      <c r="N196" s="184">
        <f t="shared" si="150"/>
        <v>37.25616082953956</v>
      </c>
      <c r="O196" s="184">
        <f t="shared" si="150"/>
        <v>36.345969363098732</v>
      </c>
      <c r="P196" s="184">
        <f t="shared" si="150"/>
        <v>35.46643250291465</v>
      </c>
      <c r="Q196" s="184">
        <f t="shared" si="150"/>
        <v>34.60817957330049</v>
      </c>
      <c r="R196" s="184">
        <f t="shared" si="150"/>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51">F$192</f>
        <v>0</v>
      </c>
      <c r="G197" s="184" t="str">
        <f t="shared" si="151"/>
        <v>£m</v>
      </c>
      <c r="H197" s="244">
        <f t="shared" si="151"/>
        <v>186.35318948321463</v>
      </c>
      <c r="I197" s="184">
        <f t="shared" si="151"/>
        <v>0</v>
      </c>
      <c r="J197" s="184">
        <f t="shared" si="151"/>
        <v>0</v>
      </c>
      <c r="K197" s="184">
        <f t="shared" si="151"/>
        <v>0</v>
      </c>
      <c r="L197" s="184">
        <f t="shared" si="151"/>
        <v>0</v>
      </c>
      <c r="M197" s="185">
        <f t="shared" si="151"/>
        <v>38.093697191318675</v>
      </c>
      <c r="N197" s="184">
        <f t="shared" si="151"/>
        <v>37.533665935219489</v>
      </c>
      <c r="O197" s="184">
        <f t="shared" si="151"/>
        <v>37.69036726387683</v>
      </c>
      <c r="P197" s="184">
        <f t="shared" si="151"/>
        <v>37.074755613070636</v>
      </c>
      <c r="Q197" s="184">
        <f t="shared" si="151"/>
        <v>35.960703479729013</v>
      </c>
      <c r="R197" s="184">
        <f t="shared" si="151"/>
        <v>0</v>
      </c>
      <c r="S197" s="92"/>
      <c r="T197" s="92"/>
      <c r="U197" s="92"/>
      <c r="V197" s="92"/>
      <c r="W197" s="92"/>
      <c r="X197" s="92"/>
      <c r="Y197" s="92"/>
      <c r="Z197" s="92"/>
    </row>
    <row r="198" spans="1:26">
      <c r="C198" s="276"/>
      <c r="E198" s="7" t="s">
        <v>556</v>
      </c>
      <c r="G198" s="7" t="s">
        <v>297</v>
      </c>
      <c r="H198" s="185">
        <f xml:space="preserve"> SUM(J198:R198)</f>
        <v>4.4428176406406052</v>
      </c>
      <c r="I198" s="185"/>
      <c r="J198" s="184">
        <f t="shared" ref="J198:K198" si="152">J197-J196</f>
        <v>0</v>
      </c>
      <c r="K198" s="184">
        <f t="shared" si="152"/>
        <v>0</v>
      </c>
      <c r="L198" s="184">
        <f>L197-L196</f>
        <v>0</v>
      </c>
      <c r="M198" s="185">
        <f>M197-M196</f>
        <v>-0.13993238240193051</v>
      </c>
      <c r="N198" s="184">
        <f t="shared" ref="N198:R198" si="153">N197-N196</f>
        <v>0.27750510567992848</v>
      </c>
      <c r="O198" s="184">
        <f t="shared" si="153"/>
        <v>1.3443979007780982</v>
      </c>
      <c r="P198" s="184">
        <f t="shared" si="153"/>
        <v>1.6083231101559861</v>
      </c>
      <c r="Q198" s="184">
        <f t="shared" si="153"/>
        <v>1.352523906428523</v>
      </c>
      <c r="R198" s="184">
        <f t="shared" si="153"/>
        <v>0</v>
      </c>
    </row>
    <row r="200" spans="1:26">
      <c r="C200" s="276"/>
      <c r="E200" s="7" t="str">
        <f>E$190</f>
        <v>True up Nominal return- real</v>
      </c>
      <c r="F200" s="7">
        <f t="shared" ref="F200:R200" si="154">F$190</f>
        <v>0</v>
      </c>
      <c r="G200" s="7" t="str">
        <f t="shared" si="154"/>
        <v>£m</v>
      </c>
      <c r="H200" s="185">
        <f t="shared" si="154"/>
        <v>114.6014736315321</v>
      </c>
      <c r="I200" s="185">
        <f t="shared" si="154"/>
        <v>0</v>
      </c>
      <c r="J200" s="184">
        <f t="shared" si="154"/>
        <v>0</v>
      </c>
      <c r="K200" s="184">
        <f t="shared" si="154"/>
        <v>0</v>
      </c>
      <c r="L200" s="184">
        <f t="shared" si="154"/>
        <v>0</v>
      </c>
      <c r="M200" s="185">
        <f t="shared" si="154"/>
        <v>24.086753531691901</v>
      </c>
      <c r="N200" s="184">
        <f t="shared" si="154"/>
        <v>23.470959295347573</v>
      </c>
      <c r="O200" s="184">
        <f t="shared" si="154"/>
        <v>22.897548981881588</v>
      </c>
      <c r="P200" s="184">
        <f t="shared" si="154"/>
        <v>22.343450723110642</v>
      </c>
      <c r="Q200" s="184">
        <f t="shared" si="154"/>
        <v>21.802761099500387</v>
      </c>
      <c r="R200" s="184">
        <f t="shared" si="154"/>
        <v>0</v>
      </c>
    </row>
    <row r="201" spans="1:26">
      <c r="C201" s="276"/>
      <c r="E201" s="7" t="str">
        <f>E$193</f>
        <v>Nominal return company should have received- real</v>
      </c>
      <c r="F201" s="7">
        <f t="shared" ref="F201:R201" si="155">F$193</f>
        <v>0</v>
      </c>
      <c r="G201" s="7" t="str">
        <f t="shared" si="155"/>
        <v>£m</v>
      </c>
      <c r="H201" s="185">
        <f t="shared" si="155"/>
        <v>117.40039841815283</v>
      </c>
      <c r="I201" s="185">
        <f t="shared" si="155"/>
        <v>0</v>
      </c>
      <c r="J201" s="184">
        <f t="shared" si="155"/>
        <v>0</v>
      </c>
      <c r="K201" s="184">
        <f t="shared" si="155"/>
        <v>0</v>
      </c>
      <c r="L201" s="184">
        <f t="shared" si="155"/>
        <v>0</v>
      </c>
      <c r="M201" s="185">
        <f t="shared" si="155"/>
        <v>23.998597715893172</v>
      </c>
      <c r="N201" s="184">
        <f t="shared" si="155"/>
        <v>23.645784368426508</v>
      </c>
      <c r="O201" s="184">
        <f t="shared" si="155"/>
        <v>23.744504430412256</v>
      </c>
      <c r="P201" s="184">
        <f t="shared" si="155"/>
        <v>23.356676063879181</v>
      </c>
      <c r="Q201" s="184">
        <f t="shared" si="155"/>
        <v>22.654835839541725</v>
      </c>
      <c r="R201" s="184">
        <f t="shared" si="155"/>
        <v>0</v>
      </c>
    </row>
    <row r="202" spans="1:26">
      <c r="C202" s="276"/>
      <c r="E202" s="7" t="s">
        <v>557</v>
      </c>
      <c r="G202" s="7" t="s">
        <v>297</v>
      </c>
      <c r="H202" s="185">
        <f xml:space="preserve"> SUM(J202:R202)</f>
        <v>2.7989247866207521</v>
      </c>
      <c r="I202" s="185"/>
      <c r="J202" s="184">
        <f t="shared" ref="J202:K202" si="156">J201-J200</f>
        <v>0</v>
      </c>
      <c r="K202" s="184">
        <f t="shared" si="156"/>
        <v>0</v>
      </c>
      <c r="L202" s="184">
        <f>L201-L200</f>
        <v>0</v>
      </c>
      <c r="M202" s="185">
        <f>M201-M200</f>
        <v>-8.8155815798728554E-2</v>
      </c>
      <c r="N202" s="184">
        <f t="shared" ref="N202" si="157">N201-N200</f>
        <v>0.17482507307893513</v>
      </c>
      <c r="O202" s="184">
        <f>O201-O200</f>
        <v>0.84695544853066806</v>
      </c>
      <c r="P202" s="184">
        <f t="shared" ref="P202:R202" si="158">P201-P200</f>
        <v>1.013225340768539</v>
      </c>
      <c r="Q202" s="184">
        <f t="shared" si="158"/>
        <v>0.85207474004133843</v>
      </c>
      <c r="R202" s="184">
        <f t="shared" si="158"/>
        <v>0</v>
      </c>
    </row>
    <row r="204" spans="1:26">
      <c r="C204" s="276"/>
      <c r="E204" s="7" t="str">
        <f>E$191</f>
        <v>Total True up Nominal revenue to company- real</v>
      </c>
      <c r="F204" s="7">
        <f t="shared" ref="F204:R204" si="159">F$191</f>
        <v>0</v>
      </c>
      <c r="G204" s="7" t="str">
        <f t="shared" si="159"/>
        <v>£m</v>
      </c>
      <c r="H204" s="185">
        <f t="shared" si="159"/>
        <v>296.51184547410611</v>
      </c>
      <c r="I204" s="185">
        <f t="shared" si="159"/>
        <v>0</v>
      </c>
      <c r="J204" s="184">
        <f t="shared" si="159"/>
        <v>0</v>
      </c>
      <c r="K204" s="184">
        <f t="shared" si="159"/>
        <v>0</v>
      </c>
      <c r="L204" s="184">
        <f t="shared" si="159"/>
        <v>0</v>
      </c>
      <c r="M204" s="185">
        <f t="shared" si="159"/>
        <v>62.320383105412503</v>
      </c>
      <c r="N204" s="184">
        <f t="shared" si="159"/>
        <v>60.727120124887129</v>
      </c>
      <c r="O204" s="184">
        <f t="shared" si="159"/>
        <v>59.24351834498033</v>
      </c>
      <c r="P204" s="184">
        <f t="shared" si="159"/>
        <v>57.809883226025285</v>
      </c>
      <c r="Q204" s="184">
        <f t="shared" si="159"/>
        <v>56.410940672800876</v>
      </c>
      <c r="R204" s="184">
        <f t="shared" si="159"/>
        <v>0</v>
      </c>
    </row>
    <row r="205" spans="1:26">
      <c r="C205" s="276"/>
      <c r="E205" s="7" t="str">
        <f>E$194</f>
        <v>Total nominal revenue company should have received- real</v>
      </c>
      <c r="F205" s="7">
        <f t="shared" ref="F205:R205" si="160">F$194</f>
        <v>0</v>
      </c>
      <c r="G205" s="7" t="str">
        <f t="shared" si="160"/>
        <v>£m</v>
      </c>
      <c r="H205" s="185">
        <f t="shared" si="160"/>
        <v>303.7535879013675</v>
      </c>
      <c r="I205" s="185">
        <f t="shared" si="160"/>
        <v>0</v>
      </c>
      <c r="J205" s="184">
        <f t="shared" si="160"/>
        <v>0</v>
      </c>
      <c r="K205" s="184">
        <f t="shared" si="160"/>
        <v>0</v>
      </c>
      <c r="L205" s="184">
        <f t="shared" si="160"/>
        <v>0</v>
      </c>
      <c r="M205" s="185">
        <f t="shared" si="160"/>
        <v>62.092294907211851</v>
      </c>
      <c r="N205" s="184">
        <f t="shared" si="160"/>
        <v>61.179450303646007</v>
      </c>
      <c r="O205" s="184">
        <f t="shared" si="160"/>
        <v>61.434871694289086</v>
      </c>
      <c r="P205" s="184">
        <f t="shared" si="160"/>
        <v>60.431431676949821</v>
      </c>
      <c r="Q205" s="184">
        <f t="shared" si="160"/>
        <v>58.615539319270745</v>
      </c>
      <c r="R205" s="184">
        <f t="shared" si="160"/>
        <v>0</v>
      </c>
    </row>
    <row r="206" spans="1:26">
      <c r="C206" s="276"/>
      <c r="E206" s="7" t="s">
        <v>558</v>
      </c>
      <c r="G206" s="7" t="s">
        <v>297</v>
      </c>
      <c r="H206" s="185">
        <f xml:space="preserve"> SUM(J206:R206)</f>
        <v>7.2417424272613857</v>
      </c>
      <c r="I206" s="185"/>
      <c r="J206" s="184">
        <f t="shared" ref="J206:K206" si="161">J205-J204</f>
        <v>0</v>
      </c>
      <c r="K206" s="184">
        <f t="shared" si="161"/>
        <v>0</v>
      </c>
      <c r="L206" s="184">
        <f>L205-L204</f>
        <v>0</v>
      </c>
      <c r="M206" s="185">
        <f>M205-M204</f>
        <v>-0.22808819820065196</v>
      </c>
      <c r="N206" s="184">
        <f t="shared" ref="N206:R206" si="162">N205-N204</f>
        <v>0.45233017875887782</v>
      </c>
      <c r="O206" s="184">
        <f t="shared" si="162"/>
        <v>2.1913533493087556</v>
      </c>
      <c r="P206" s="184">
        <f t="shared" si="162"/>
        <v>2.6215484509245357</v>
      </c>
      <c r="Q206" s="184">
        <f t="shared" si="162"/>
        <v>2.2045986464698686</v>
      </c>
      <c r="R206" s="184">
        <f t="shared" si="162"/>
        <v>0</v>
      </c>
    </row>
    <row r="208" spans="1:26">
      <c r="B208" s="61" t="s">
        <v>559</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3.1200592500000068E-2</v>
      </c>
      <c r="N210" s="205">
        <f>InpR!N$113</f>
        <v>3.1200592500000068E-2</v>
      </c>
      <c r="O210" s="205">
        <f>InpR!O$113</f>
        <v>3.1200592500000068E-2</v>
      </c>
      <c r="P210" s="205">
        <f>InpR!P$113</f>
        <v>3.1200592500000068E-2</v>
      </c>
      <c r="Q210" s="205">
        <f>InpR!Q$113</f>
        <v>3.1200592500000068E-2</v>
      </c>
      <c r="R210" s="205">
        <f>InpR!R$113</f>
        <v>0</v>
      </c>
    </row>
    <row r="211" spans="1:18">
      <c r="E211" s="7" t="s">
        <v>560</v>
      </c>
      <c r="G211" s="7" t="s">
        <v>561</v>
      </c>
      <c r="J211" s="255">
        <f xml:space="preserve"> (1 + J$286) ^ J$285</f>
        <v>1</v>
      </c>
      <c r="K211" s="255">
        <f t="shared" ref="K211:R211" si="163" xml:space="preserve"> (1 + K$286) ^ K$285</f>
        <v>1</v>
      </c>
      <c r="L211" s="255">
        <f t="shared" si="163"/>
        <v>1</v>
      </c>
      <c r="M211" s="255">
        <f t="shared" si="163"/>
        <v>1.1307656717248122</v>
      </c>
      <c r="N211" s="255">
        <f t="shared" si="163"/>
        <v>1.0965525814753758</v>
      </c>
      <c r="O211" s="255">
        <f t="shared" si="163"/>
        <v>1.0633746619723512</v>
      </c>
      <c r="P211" s="255">
        <f t="shared" si="163"/>
        <v>1.0312005925000001</v>
      </c>
      <c r="Q211" s="255">
        <f t="shared" si="163"/>
        <v>1</v>
      </c>
      <c r="R211" s="255">
        <f t="shared" si="163"/>
        <v>1</v>
      </c>
    </row>
    <row r="213" spans="1:18">
      <c r="B213" s="61" t="s">
        <v>562</v>
      </c>
    </row>
    <row r="214" spans="1:18">
      <c r="C214" s="276"/>
      <c r="E214" s="7" t="str">
        <f>E$198</f>
        <v>Value of True up run-off - real</v>
      </c>
      <c r="F214" s="7">
        <f t="shared" ref="F214:R214" si="164">F$198</f>
        <v>0</v>
      </c>
      <c r="G214" s="7" t="str">
        <f t="shared" si="164"/>
        <v>£m</v>
      </c>
      <c r="H214" s="185">
        <f t="shared" si="164"/>
        <v>4.4428176406406052</v>
      </c>
      <c r="I214" s="185">
        <f t="shared" si="164"/>
        <v>0</v>
      </c>
      <c r="J214" s="184">
        <f t="shared" si="164"/>
        <v>0</v>
      </c>
      <c r="K214" s="184">
        <f t="shared" si="164"/>
        <v>0</v>
      </c>
      <c r="L214" s="184">
        <f t="shared" si="164"/>
        <v>0</v>
      </c>
      <c r="M214" s="185">
        <f t="shared" si="164"/>
        <v>-0.13993238240193051</v>
      </c>
      <c r="N214" s="184">
        <f t="shared" si="164"/>
        <v>0.27750510567992848</v>
      </c>
      <c r="O214" s="184">
        <f t="shared" si="164"/>
        <v>1.3443979007780982</v>
      </c>
      <c r="P214" s="184">
        <f t="shared" si="164"/>
        <v>1.6083231101559861</v>
      </c>
      <c r="Q214" s="184">
        <f t="shared" si="164"/>
        <v>1.352523906428523</v>
      </c>
      <c r="R214" s="184">
        <f t="shared" si="164"/>
        <v>0</v>
      </c>
    </row>
    <row r="215" spans="1:18">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1.1307656717248122</v>
      </c>
      <c r="N215" s="184">
        <f t="shared" si="165"/>
        <v>1.0965525814753758</v>
      </c>
      <c r="O215" s="184">
        <f t="shared" si="165"/>
        <v>1.0633746619723512</v>
      </c>
      <c r="P215" s="184">
        <f t="shared" si="165"/>
        <v>1.0312005925000001</v>
      </c>
      <c r="Q215" s="184">
        <f t="shared" si="165"/>
        <v>1</v>
      </c>
      <c r="R215" s="184">
        <f t="shared" si="165"/>
        <v>1</v>
      </c>
    </row>
    <row r="216" spans="1:18">
      <c r="A216" s="49"/>
      <c r="C216" s="276"/>
      <c r="D216" s="57"/>
      <c r="E216" s="7" t="s">
        <v>593</v>
      </c>
      <c r="G216" s="7" t="s">
        <v>297</v>
      </c>
      <c r="H216" s="185">
        <f xml:space="preserve"> SUM(J216:R216)</f>
        <v>4.5866945194722177</v>
      </c>
      <c r="J216" s="185">
        <f xml:space="preserve"> J214 * J215</f>
        <v>0</v>
      </c>
      <c r="K216" s="185">
        <f t="shared" ref="K216:R216" si="166" xml:space="preserve"> K214 * K215</f>
        <v>0</v>
      </c>
      <c r="L216" s="185">
        <f t="shared" si="166"/>
        <v>0</v>
      </c>
      <c r="M216" s="185">
        <f t="shared" si="166"/>
        <v>-0.15823073438277224</v>
      </c>
      <c r="N216" s="185">
        <f t="shared" si="166"/>
        <v>0.30429894000592256</v>
      </c>
      <c r="O216" s="185">
        <f t="shared" si="166"/>
        <v>1.4295986632962487</v>
      </c>
      <c r="P216" s="185">
        <f t="shared" si="166"/>
        <v>1.6585037441242958</v>
      </c>
      <c r="Q216" s="185">
        <f t="shared" si="166"/>
        <v>1.352523906428523</v>
      </c>
      <c r="R216" s="185">
        <f t="shared" si="166"/>
        <v>0</v>
      </c>
    </row>
    <row r="218" spans="1:18">
      <c r="B218" s="61" t="s">
        <v>564</v>
      </c>
    </row>
    <row r="219" spans="1:18">
      <c r="E219" s="7" t="str">
        <f>E202</f>
        <v>Value of True up return - real</v>
      </c>
      <c r="F219" s="184">
        <f t="shared" ref="F219:R219" si="167">F202</f>
        <v>0</v>
      </c>
      <c r="G219" s="7" t="str">
        <f t="shared" si="167"/>
        <v>£m</v>
      </c>
      <c r="H219" s="247">
        <f t="shared" si="167"/>
        <v>2.7989247866207521</v>
      </c>
      <c r="I219" s="247">
        <f t="shared" si="167"/>
        <v>0</v>
      </c>
      <c r="J219" s="184">
        <f t="shared" si="167"/>
        <v>0</v>
      </c>
      <c r="K219" s="184">
        <f t="shared" si="167"/>
        <v>0</v>
      </c>
      <c r="L219" s="184">
        <f t="shared" si="167"/>
        <v>0</v>
      </c>
      <c r="M219" s="185">
        <f t="shared" si="167"/>
        <v>-8.8155815798728554E-2</v>
      </c>
      <c r="N219" s="184">
        <f t="shared" si="167"/>
        <v>0.17482507307893513</v>
      </c>
      <c r="O219" s="184">
        <f t="shared" si="167"/>
        <v>0.84695544853066806</v>
      </c>
      <c r="P219" s="184">
        <f t="shared" si="167"/>
        <v>1.013225340768539</v>
      </c>
      <c r="Q219" s="184">
        <f t="shared" si="167"/>
        <v>0.85207474004133843</v>
      </c>
      <c r="R219" s="184">
        <f t="shared" si="167"/>
        <v>0</v>
      </c>
    </row>
    <row r="220" spans="1:18">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1.1307656717248122</v>
      </c>
      <c r="N220" s="184">
        <f t="shared" si="168"/>
        <v>1.0965525814753758</v>
      </c>
      <c r="O220" s="184">
        <f t="shared" si="168"/>
        <v>1.0633746619723512</v>
      </c>
      <c r="P220" s="184">
        <f t="shared" si="168"/>
        <v>1.0312005925000001</v>
      </c>
      <c r="Q220" s="184">
        <f t="shared" si="168"/>
        <v>1</v>
      </c>
      <c r="R220" s="184">
        <f t="shared" si="168"/>
        <v>1</v>
      </c>
    </row>
    <row r="221" spans="1:18">
      <c r="A221" s="49"/>
      <c r="C221" s="276"/>
      <c r="D221" s="57"/>
      <c r="E221" s="7" t="s">
        <v>594</v>
      </c>
      <c r="G221" s="7" t="s">
        <v>297</v>
      </c>
      <c r="H221" s="185">
        <f xml:space="preserve"> SUM(J221:R221)</f>
        <v>2.88956559048804</v>
      </c>
      <c r="J221" s="185">
        <f xml:space="preserve"> J219 * J220</f>
        <v>0</v>
      </c>
      <c r="K221" s="185">
        <f t="shared" ref="K221:M221" si="169" xml:space="preserve"> K219 * K220</f>
        <v>0</v>
      </c>
      <c r="L221" s="185">
        <f t="shared" si="169"/>
        <v>0</v>
      </c>
      <c r="M221" s="185">
        <f t="shared" si="169"/>
        <v>-9.9683570268098112E-2</v>
      </c>
      <c r="N221" s="185">
        <f xml:space="preserve"> N219 * N220</f>
        <v>0.19170488519132756</v>
      </c>
      <c r="O221" s="185">
        <f t="shared" ref="O221:R221" si="170" xml:space="preserve"> O219 * O220</f>
        <v>0.9006309637869403</v>
      </c>
      <c r="P221" s="185">
        <f t="shared" si="170"/>
        <v>1.0448385717365318</v>
      </c>
      <c r="Q221" s="185">
        <f t="shared" si="170"/>
        <v>0.85207474004133843</v>
      </c>
      <c r="R221" s="185">
        <f t="shared" si="170"/>
        <v>0</v>
      </c>
    </row>
    <row r="223" spans="1:18">
      <c r="B223" s="61" t="s">
        <v>566</v>
      </c>
    </row>
    <row r="224" spans="1:18">
      <c r="E224" s="7" t="str">
        <f xml:space="preserve"> E$216</f>
        <v>Revenue adjustment for RCV run-off - real - WN</v>
      </c>
      <c r="F224" s="184">
        <f t="shared" ref="F224:R224" si="171" xml:space="preserve"> F$216</f>
        <v>0</v>
      </c>
      <c r="G224" s="7" t="str">
        <f t="shared" si="171"/>
        <v>£m</v>
      </c>
      <c r="H224" s="247">
        <f t="shared" si="171"/>
        <v>4.5866945194722177</v>
      </c>
      <c r="I224" s="247">
        <f t="shared" si="171"/>
        <v>0</v>
      </c>
      <c r="J224" s="184">
        <f t="shared" si="171"/>
        <v>0</v>
      </c>
      <c r="K224" s="184">
        <f t="shared" si="171"/>
        <v>0</v>
      </c>
      <c r="L224" s="184">
        <f t="shared" si="171"/>
        <v>0</v>
      </c>
      <c r="M224" s="185">
        <f t="shared" si="171"/>
        <v>-0.15823073438277224</v>
      </c>
      <c r="N224" s="184">
        <f t="shared" si="171"/>
        <v>0.30429894000592256</v>
      </c>
      <c r="O224" s="184">
        <f t="shared" si="171"/>
        <v>1.4295986632962487</v>
      </c>
      <c r="P224" s="184">
        <f t="shared" si="171"/>
        <v>1.6585037441242958</v>
      </c>
      <c r="Q224" s="184">
        <f t="shared" si="171"/>
        <v>1.352523906428523</v>
      </c>
      <c r="R224" s="184">
        <f t="shared" si="171"/>
        <v>0</v>
      </c>
    </row>
    <row r="225" spans="1:26">
      <c r="E225" s="7" t="str">
        <f xml:space="preserve"> E$221</f>
        <v>Revenue adjustment for return - real - WN</v>
      </c>
      <c r="F225" s="184">
        <f t="shared" ref="F225:R225" si="172" xml:space="preserve"> F$221</f>
        <v>0</v>
      </c>
      <c r="G225" s="7" t="str">
        <f t="shared" si="172"/>
        <v>£m</v>
      </c>
      <c r="H225" s="247">
        <f t="shared" si="172"/>
        <v>2.88956559048804</v>
      </c>
      <c r="I225" s="247">
        <f t="shared" si="172"/>
        <v>0</v>
      </c>
      <c r="J225" s="184">
        <f t="shared" si="172"/>
        <v>0</v>
      </c>
      <c r="K225" s="184">
        <f t="shared" si="172"/>
        <v>0</v>
      </c>
      <c r="L225" s="184">
        <f t="shared" si="172"/>
        <v>0</v>
      </c>
      <c r="M225" s="185">
        <f t="shared" si="172"/>
        <v>-9.9683570268098112E-2</v>
      </c>
      <c r="N225" s="184">
        <f t="shared" si="172"/>
        <v>0.19170488519132756</v>
      </c>
      <c r="O225" s="184">
        <f t="shared" si="172"/>
        <v>0.9006309637869403</v>
      </c>
      <c r="P225" s="184">
        <f t="shared" si="172"/>
        <v>1.0448385717365318</v>
      </c>
      <c r="Q225" s="184">
        <f t="shared" si="172"/>
        <v>0.85207474004133843</v>
      </c>
      <c r="R225" s="184">
        <f t="shared" si="172"/>
        <v>0</v>
      </c>
    </row>
    <row r="226" spans="1:26">
      <c r="A226" s="49"/>
      <c r="C226" s="276"/>
      <c r="D226" s="57"/>
      <c r="E226" s="7" t="s">
        <v>595</v>
      </c>
      <c r="G226" s="7" t="s">
        <v>297</v>
      </c>
      <c r="H226" s="185">
        <f xml:space="preserve"> SUM(J226:R226)</f>
        <v>7.4762601099602577</v>
      </c>
      <c r="J226" s="185">
        <f xml:space="preserve"> J$224 + J$225</f>
        <v>0</v>
      </c>
      <c r="K226" s="185">
        <f t="shared" ref="K226:R226" si="173" xml:space="preserve"> K$224 + K$225</f>
        <v>0</v>
      </c>
      <c r="L226" s="185">
        <f t="shared" si="173"/>
        <v>0</v>
      </c>
      <c r="M226" s="185">
        <f t="shared" si="173"/>
        <v>-0.25791430465087034</v>
      </c>
      <c r="N226" s="185">
        <f t="shared" si="173"/>
        <v>0.49600382519725011</v>
      </c>
      <c r="O226" s="185">
        <f t="shared" si="173"/>
        <v>2.330229627083189</v>
      </c>
      <c r="P226" s="185">
        <f t="shared" si="173"/>
        <v>2.7033423158608274</v>
      </c>
      <c r="Q226" s="185">
        <f t="shared" si="173"/>
        <v>2.2045986464698615</v>
      </c>
      <c r="R226" s="185">
        <f t="shared" si="173"/>
        <v>0</v>
      </c>
    </row>
    <row r="229" spans="1:26">
      <c r="A229" s="283" t="s">
        <v>568</v>
      </c>
      <c r="B229" s="284"/>
      <c r="C229" s="285"/>
      <c r="D229" s="285"/>
      <c r="E229" s="285"/>
      <c r="F229" s="285"/>
      <c r="G229" s="285"/>
      <c r="H229" s="285"/>
      <c r="I229" s="285"/>
      <c r="J229" s="285"/>
      <c r="K229" s="285"/>
      <c r="L229" s="285"/>
      <c r="M229" s="285"/>
      <c r="N229" s="285"/>
      <c r="O229" s="285"/>
      <c r="P229" s="285"/>
      <c r="Q229" s="285"/>
      <c r="R229" s="285"/>
    </row>
    <row r="231" spans="1:26">
      <c r="A231" s="49"/>
      <c r="C231" s="110" t="s">
        <v>569</v>
      </c>
      <c r="D231" s="57"/>
    </row>
    <row r="232" spans="1:26">
      <c r="A232" s="49"/>
      <c r="C232" s="110" t="s">
        <v>538</v>
      </c>
      <c r="D232" s="57"/>
    </row>
    <row r="233" spans="1:26">
      <c r="A233" s="49"/>
      <c r="C233" s="110" t="s">
        <v>570</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596</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5.7546696220936369</v>
      </c>
      <c r="N239" s="245">
        <f t="shared" si="176"/>
        <v>5.8942669244172796</v>
      </c>
      <c r="O239" s="245">
        <f t="shared" si="176"/>
        <v>6.0686644234360623</v>
      </c>
      <c r="P239" s="245">
        <f t="shared" si="176"/>
        <v>6.2598497053085218</v>
      </c>
      <c r="Q239" s="245">
        <f t="shared" si="176"/>
        <v>6.4601648958783988</v>
      </c>
      <c r="R239" s="245">
        <f t="shared" si="176"/>
        <v>6.6668901725465064</v>
      </c>
    </row>
    <row r="240" spans="1:26">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c r="A241" s="49"/>
      <c r="C241" s="276"/>
      <c r="D241" s="57"/>
      <c r="E241" s="7" t="s">
        <v>571</v>
      </c>
      <c r="G241" s="92" t="s">
        <v>297</v>
      </c>
      <c r="J241" s="337">
        <f>J239*J240</f>
        <v>0</v>
      </c>
      <c r="K241" s="337">
        <f t="shared" ref="K241" si="178">K239*K240</f>
        <v>0</v>
      </c>
      <c r="L241" s="337">
        <f t="shared" ref="L241" si="179">L239*L240</f>
        <v>0</v>
      </c>
      <c r="M241" s="337">
        <f>M239*M240</f>
        <v>0.13959730232364254</v>
      </c>
      <c r="N241" s="337">
        <f t="shared" ref="N241" si="180">N239*N240</f>
        <v>0.1743974990187826</v>
      </c>
      <c r="O241" s="337">
        <f t="shared" ref="O241" si="181">O239*O240</f>
        <v>0.19118528187245923</v>
      </c>
      <c r="P241" s="337">
        <f t="shared" ref="P241" si="182">P239*P240</f>
        <v>0.20031519056987704</v>
      </c>
      <c r="Q241" s="337">
        <f t="shared" ref="Q241" si="183">Q239*Q240</f>
        <v>0.2067252766681075</v>
      </c>
      <c r="R241" s="337">
        <f t="shared" ref="R241" si="184">R239*R240</f>
        <v>0.20000670517639388</v>
      </c>
    </row>
    <row r="243" spans="1:16383" s="205" customFormat="1">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3.4599999999999999E-2</v>
      </c>
      <c r="N243" s="205">
        <f xml:space="preserve"> InpR!N$99</f>
        <v>3.4599999999999999E-2</v>
      </c>
      <c r="O243" s="205">
        <f xml:space="preserve"> InpR!O$99</f>
        <v>3.4599999999999999E-2</v>
      </c>
      <c r="P243" s="205">
        <f xml:space="preserve"> InpR!P$99</f>
        <v>3.4599999999999999E-2</v>
      </c>
      <c r="Q243" s="205">
        <f xml:space="preserve"> InpR!Q$99</f>
        <v>3.4599999999999999E-2</v>
      </c>
      <c r="R243" s="205">
        <f xml:space="preserve"> InpR!R$99</f>
        <v>0</v>
      </c>
    </row>
    <row r="244" spans="1:16383" s="161" customFormat="1">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5.7546696220936369</v>
      </c>
      <c r="N244" s="245">
        <f t="shared" si="185"/>
        <v>5.8942669244172796</v>
      </c>
      <c r="O244" s="245">
        <f t="shared" si="185"/>
        <v>6.0686644234360623</v>
      </c>
      <c r="P244" s="245">
        <f t="shared" si="185"/>
        <v>6.2598497053085218</v>
      </c>
      <c r="Q244" s="245">
        <f t="shared" si="185"/>
        <v>6.4601648958783988</v>
      </c>
      <c r="R244" s="245">
        <f t="shared" si="185"/>
        <v>6.6668901725465064</v>
      </c>
    </row>
    <row r="245" spans="1:16383" s="91" customFormat="1">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0.13959730232364254</v>
      </c>
      <c r="N245" s="246">
        <f t="shared" si="186"/>
        <v>0.1743974990187826</v>
      </c>
      <c r="O245" s="246">
        <f t="shared" si="186"/>
        <v>0.19118528187245923</v>
      </c>
      <c r="P245" s="246">
        <f t="shared" si="186"/>
        <v>0.20031519056987704</v>
      </c>
      <c r="Q245" s="246">
        <f t="shared" si="186"/>
        <v>0.2067252766681075</v>
      </c>
      <c r="R245" s="246">
        <f t="shared" si="186"/>
        <v>0.20000670517639388</v>
      </c>
      <c r="S245" s="92"/>
      <c r="T245" s="92"/>
      <c r="U245" s="92"/>
      <c r="V245" s="92"/>
      <c r="W245" s="92"/>
      <c r="X245" s="92"/>
      <c r="Y245" s="92"/>
      <c r="Z245" s="92"/>
    </row>
    <row r="246" spans="1:16383">
      <c r="A246" s="49"/>
      <c r="C246" s="276"/>
      <c r="D246" s="57"/>
      <c r="E246" s="7" t="s">
        <v>572</v>
      </c>
      <c r="F246" s="247"/>
      <c r="G246" s="162" t="s">
        <v>297</v>
      </c>
      <c r="H246" s="247"/>
      <c r="I246" s="247"/>
      <c r="J246" s="337">
        <f t="shared" ref="J246:R246" si="187" xml:space="preserve"> (J244+J245) * J243</f>
        <v>0</v>
      </c>
      <c r="K246" s="337">
        <f t="shared" si="187"/>
        <v>0</v>
      </c>
      <c r="L246" s="337">
        <f t="shared" si="187"/>
        <v>0</v>
      </c>
      <c r="M246" s="337">
        <f xml:space="preserve"> (M244+M245) * M243</f>
        <v>0.20394163558483785</v>
      </c>
      <c r="N246" s="337">
        <f t="shared" si="187"/>
        <v>0.20997578905088773</v>
      </c>
      <c r="O246" s="337">
        <f t="shared" si="187"/>
        <v>0.21659079980367485</v>
      </c>
      <c r="P246" s="337">
        <f t="shared" si="187"/>
        <v>0.22352170539739258</v>
      </c>
      <c r="Q246" s="337">
        <f t="shared" si="187"/>
        <v>0.23067439997010911</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E247" s="138"/>
      <c r="F247" s="138"/>
      <c r="G247" s="138"/>
      <c r="H247" s="138"/>
    </row>
    <row r="248" spans="1:16383" s="200" customFormat="1">
      <c r="A248" s="196"/>
      <c r="B248" s="197"/>
      <c r="C248" s="198"/>
      <c r="D248" s="199"/>
      <c r="E248" s="250" t="str">
        <f>InpR!$E$120</f>
        <v>2019-20 RPI-CPIH wedge adjustment at 2017-18 FYA CPIH prices - WN</v>
      </c>
      <c r="F248" s="250">
        <f>InpR!$F$120</f>
        <v>5.4758853470441498</v>
      </c>
      <c r="G248" s="250" t="str">
        <f>InpR!$G$120</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573</v>
      </c>
      <c r="F251" s="177">
        <f xml:space="preserve"> $L$250 / $J$249</f>
        <v>1.0509112695721383</v>
      </c>
      <c r="G251" s="335"/>
    </row>
    <row r="252" spans="1:16383" s="329" customFormat="1">
      <c r="A252" s="47"/>
      <c r="B252" s="51"/>
      <c r="C252" s="278"/>
      <c r="D252" s="56"/>
      <c r="E252" s="247" t="s">
        <v>574</v>
      </c>
      <c r="F252" s="247">
        <f xml:space="preserve"> $F$248 * $F$251</f>
        <v>5.7546696220936369</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575</v>
      </c>
      <c r="G255" s="162" t="s">
        <v>297</v>
      </c>
      <c r="J255" s="242">
        <f t="shared" ref="J255" si="188" xml:space="preserve"> I258</f>
        <v>0</v>
      </c>
      <c r="K255" s="242">
        <f t="shared" ref="K255" si="189" xml:space="preserve"> J258</f>
        <v>0</v>
      </c>
      <c r="L255" s="242">
        <f t="shared" ref="L255" si="190" xml:space="preserve"> K258</f>
        <v>0</v>
      </c>
      <c r="M255" s="242">
        <f t="shared" ref="M255" si="191" xml:space="preserve"> L258</f>
        <v>5.7546696220936369</v>
      </c>
      <c r="N255" s="242">
        <f t="shared" ref="N255" si="192" xml:space="preserve"> M258</f>
        <v>5.8942669244172796</v>
      </c>
      <c r="O255" s="242">
        <f t="shared" ref="O255" si="193" xml:space="preserve"> N258</f>
        <v>6.0686644234360623</v>
      </c>
      <c r="P255" s="242">
        <f t="shared" ref="P255" si="194" xml:space="preserve"> O258</f>
        <v>6.2598497053085218</v>
      </c>
      <c r="Q255" s="242">
        <f t="shared" ref="Q255" si="195" xml:space="preserve"> P258</f>
        <v>6.4601648958783988</v>
      </c>
      <c r="R255" s="242">
        <f t="shared" ref="R255" si="196" xml:space="preserve"> Q258</f>
        <v>6.6668901725465064</v>
      </c>
    </row>
    <row r="256" spans="1:16383">
      <c r="A256" s="47"/>
      <c r="B256" s="51"/>
      <c r="C256" s="111"/>
      <c r="D256" s="56" t="s">
        <v>505</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0.13959730232364254</v>
      </c>
      <c r="N256" s="242">
        <f t="shared" si="197"/>
        <v>0.1743974990187826</v>
      </c>
      <c r="O256" s="242">
        <f t="shared" si="197"/>
        <v>0.19118528187245923</v>
      </c>
      <c r="P256" s="242">
        <f t="shared" si="197"/>
        <v>0.20031519056987704</v>
      </c>
      <c r="Q256" s="242">
        <f t="shared" si="197"/>
        <v>0.2067252766681075</v>
      </c>
      <c r="R256" s="242">
        <f t="shared" si="197"/>
        <v>0.20000670517639388</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576</v>
      </c>
      <c r="G258" s="163" t="s">
        <v>297</v>
      </c>
      <c r="J258" s="243">
        <f t="shared" ref="J258:R258" si="198" xml:space="preserve"> IF( J253 = 1, $F252, J255 + J256 - J257)</f>
        <v>0</v>
      </c>
      <c r="K258" s="243">
        <f t="shared" si="198"/>
        <v>0</v>
      </c>
      <c r="L258" s="243">
        <f t="shared" si="198"/>
        <v>5.7546696220936369</v>
      </c>
      <c r="M258" s="243">
        <f t="shared" si="198"/>
        <v>5.8942669244172796</v>
      </c>
      <c r="N258" s="243">
        <f t="shared" si="198"/>
        <v>6.0686644234360623</v>
      </c>
      <c r="O258" s="243">
        <f t="shared" si="198"/>
        <v>6.2598497053085218</v>
      </c>
      <c r="P258" s="243">
        <f t="shared" si="198"/>
        <v>6.4601648958783988</v>
      </c>
      <c r="Q258" s="243">
        <f t="shared" si="198"/>
        <v>6.6668901725465064</v>
      </c>
      <c r="R258" s="243">
        <f t="shared" si="198"/>
        <v>6.8668968777229002</v>
      </c>
    </row>
    <row r="260" spans="1:26" s="92" customFormat="1">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5.7546696220936369</v>
      </c>
      <c r="N260" s="185">
        <f t="shared" si="199"/>
        <v>5.8942669244172796</v>
      </c>
      <c r="O260" s="185">
        <f t="shared" si="199"/>
        <v>6.0686644234360623</v>
      </c>
      <c r="P260" s="185">
        <f t="shared" si="199"/>
        <v>6.2598497053085218</v>
      </c>
      <c r="Q260" s="185">
        <f t="shared" si="199"/>
        <v>6.4601648958783988</v>
      </c>
      <c r="R260" s="185">
        <f t="shared" si="199"/>
        <v>6.6668901725465064</v>
      </c>
    </row>
    <row r="261" spans="1:26" s="91" customFormat="1">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0.13959730232364254</v>
      </c>
      <c r="N261" s="184">
        <f t="shared" si="200"/>
        <v>0.1743974990187826</v>
      </c>
      <c r="O261" s="184">
        <f t="shared" si="200"/>
        <v>0.19118528187245923</v>
      </c>
      <c r="P261" s="184">
        <f t="shared" si="200"/>
        <v>0.20031519056987704</v>
      </c>
      <c r="Q261" s="184">
        <f t="shared" si="200"/>
        <v>0.2067252766681075</v>
      </c>
      <c r="R261" s="184">
        <f t="shared" si="200"/>
        <v>0.20000670517639388</v>
      </c>
      <c r="S261" s="92"/>
      <c r="T261" s="92"/>
      <c r="U261" s="92"/>
      <c r="V261" s="92"/>
      <c r="W261" s="92"/>
      <c r="X261" s="92"/>
      <c r="Y261" s="92"/>
      <c r="Z261" s="92"/>
    </row>
    <row r="262" spans="1:26" s="92" customFormat="1">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5.7546696220936369</v>
      </c>
      <c r="M262" s="185">
        <f t="shared" si="201"/>
        <v>5.8942669244172796</v>
      </c>
      <c r="N262" s="185">
        <f t="shared" si="201"/>
        <v>6.0686644234360623</v>
      </c>
      <c r="O262" s="185">
        <f t="shared" si="201"/>
        <v>6.2598497053085218</v>
      </c>
      <c r="P262" s="185">
        <f t="shared" si="201"/>
        <v>6.4601648958783988</v>
      </c>
      <c r="Q262" s="185">
        <f t="shared" si="201"/>
        <v>6.6668901725465064</v>
      </c>
      <c r="R262" s="185">
        <f t="shared" si="201"/>
        <v>6.8668968777229002</v>
      </c>
    </row>
    <row r="263" spans="1:26">
      <c r="A263" s="49"/>
      <c r="C263" s="276"/>
      <c r="D263" s="57"/>
      <c r="E263" s="7" t="s">
        <v>577</v>
      </c>
      <c r="F263" s="244"/>
      <c r="G263" s="185" t="s">
        <v>297</v>
      </c>
      <c r="H263" s="244"/>
      <c r="I263" s="244"/>
      <c r="J263" s="185">
        <f t="shared" ref="J263:L263" si="202" xml:space="preserve"> ( (J260+J261) + J262) / 2</f>
        <v>0</v>
      </c>
      <c r="K263" s="185">
        <f t="shared" si="202"/>
        <v>0</v>
      </c>
      <c r="L263" s="185">
        <f t="shared" si="202"/>
        <v>2.8773348110468184</v>
      </c>
      <c r="M263" s="185">
        <f xml:space="preserve"> ( (M260+M261) + M262) / 2</f>
        <v>5.8942669244172796</v>
      </c>
      <c r="N263" s="185">
        <f t="shared" ref="N263:R263" si="203" xml:space="preserve"> ( (N260+N261) + N262) / 2</f>
        <v>6.0686644234360623</v>
      </c>
      <c r="O263" s="185">
        <f t="shared" si="203"/>
        <v>6.2598497053085218</v>
      </c>
      <c r="P263" s="185">
        <f t="shared" si="203"/>
        <v>6.4601648958783988</v>
      </c>
      <c r="Q263" s="185">
        <f t="shared" si="203"/>
        <v>6.6668901725465064</v>
      </c>
      <c r="R263" s="185">
        <f t="shared" si="203"/>
        <v>6.8668968777229002</v>
      </c>
    </row>
    <row r="265" spans="1:26" s="205" customFormat="1">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2.2181345335277269E-2</v>
      </c>
      <c r="N265" s="205">
        <f xml:space="preserve"> InpR!N$106</f>
        <v>2.2181345335277269E-2</v>
      </c>
      <c r="O265" s="205">
        <f xml:space="preserve"> InpR!O$106</f>
        <v>2.2181345335277269E-2</v>
      </c>
      <c r="P265" s="205">
        <f xml:space="preserve"> InpR!P$106</f>
        <v>2.2181345335277269E-2</v>
      </c>
      <c r="Q265" s="205">
        <f xml:space="preserve"> InpR!Q$106</f>
        <v>2.2181345335277269E-2</v>
      </c>
      <c r="R265" s="205">
        <f xml:space="preserve"> InpR!R$106</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2.8773348110468184</v>
      </c>
      <c r="M267" s="246">
        <f xml:space="preserve"> M$263</f>
        <v>5.8942669244172796</v>
      </c>
      <c r="N267" s="246">
        <f t="shared" si="204"/>
        <v>6.0686644234360623</v>
      </c>
      <c r="O267" s="246">
        <f t="shared" si="204"/>
        <v>6.2598497053085218</v>
      </c>
      <c r="P267" s="246">
        <f t="shared" si="204"/>
        <v>6.4601648958783988</v>
      </c>
      <c r="Q267" s="246">
        <f t="shared" si="204"/>
        <v>6.6668901725465064</v>
      </c>
      <c r="R267" s="246">
        <f t="shared" si="204"/>
        <v>6.8668968777229002</v>
      </c>
    </row>
    <row r="268" spans="1:26">
      <c r="C268" s="276"/>
      <c r="E268" s="7" t="s">
        <v>578</v>
      </c>
      <c r="F268" s="244"/>
      <c r="G268" s="184" t="s">
        <v>297</v>
      </c>
      <c r="H268" s="244"/>
      <c r="I268" s="244"/>
      <c r="J268" s="246">
        <f t="shared" ref="J268:K268" si="205">J265*J266*J267</f>
        <v>0</v>
      </c>
      <c r="K268" s="246">
        <f t="shared" si="205"/>
        <v>0</v>
      </c>
      <c r="L268" s="246">
        <f>L265*L266*L267</f>
        <v>0</v>
      </c>
      <c r="M268" s="246">
        <f>M265*M266*M267</f>
        <v>0.13074277014880231</v>
      </c>
      <c r="N268" s="246">
        <f t="shared" ref="N268:R268" si="206">N265*N266*N267</f>
        <v>0.13461114130014662</v>
      </c>
      <c r="O268" s="246">
        <f t="shared" si="206"/>
        <v>0.13885188806038196</v>
      </c>
      <c r="P268" s="246">
        <f t="shared" si="206"/>
        <v>0.14329514847831429</v>
      </c>
      <c r="Q268" s="246">
        <f t="shared" si="206"/>
        <v>0.14788059322962033</v>
      </c>
      <c r="R268" s="246">
        <f t="shared" si="206"/>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0.20394163558483785</v>
      </c>
      <c r="N270" s="184">
        <f t="shared" si="207"/>
        <v>0.20997578905088773</v>
      </c>
      <c r="O270" s="184">
        <f t="shared" si="207"/>
        <v>0.21659079980367485</v>
      </c>
      <c r="P270" s="184">
        <f t="shared" si="207"/>
        <v>0.22352170539739258</v>
      </c>
      <c r="Q270" s="184">
        <f t="shared" si="207"/>
        <v>0.23067439997010911</v>
      </c>
      <c r="R270" s="184">
        <f t="shared" si="207"/>
        <v>0</v>
      </c>
      <c r="S270" s="92"/>
      <c r="T270" s="92"/>
      <c r="U270" s="92"/>
      <c r="V270" s="92"/>
      <c r="W270" s="92"/>
      <c r="X270" s="92"/>
      <c r="Y270" s="92"/>
      <c r="Z270" s="92"/>
    </row>
    <row r="271" spans="1:26">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0.13074277014880231</v>
      </c>
      <c r="N271" s="184">
        <f t="shared" si="208"/>
        <v>0.13461114130014662</v>
      </c>
      <c r="O271" s="184">
        <f t="shared" si="208"/>
        <v>0.13885188806038196</v>
      </c>
      <c r="P271" s="184">
        <f t="shared" si="208"/>
        <v>0.14329514847831429</v>
      </c>
      <c r="Q271" s="184">
        <f t="shared" si="208"/>
        <v>0.14788059322962033</v>
      </c>
      <c r="R271" s="184">
        <f t="shared" si="208"/>
        <v>0</v>
      </c>
    </row>
    <row r="272" spans="1:26">
      <c r="C272" s="276"/>
      <c r="E272" s="7" t="s">
        <v>579</v>
      </c>
      <c r="F272" s="244"/>
      <c r="G272" s="184" t="str">
        <f t="shared" ref="G272" si="209">G$270</f>
        <v>£m</v>
      </c>
      <c r="H272" s="244">
        <f>SUM(J272:R272)</f>
        <v>1.7800858710241676</v>
      </c>
      <c r="I272" s="244"/>
      <c r="J272" s="244">
        <f t="shared" ref="J272:R272" si="210">SUM(J270:J271)</f>
        <v>0</v>
      </c>
      <c r="K272" s="244">
        <f t="shared" si="210"/>
        <v>0</v>
      </c>
      <c r="L272" s="244">
        <f>SUM(L270:L271)</f>
        <v>0</v>
      </c>
      <c r="M272" s="244">
        <f>SUM(M270:M271)</f>
        <v>0.33468440573364017</v>
      </c>
      <c r="N272" s="244">
        <f t="shared" si="210"/>
        <v>0.34458693035103438</v>
      </c>
      <c r="O272" s="244">
        <f t="shared" si="210"/>
        <v>0.35544268786405681</v>
      </c>
      <c r="P272" s="244">
        <f t="shared" si="210"/>
        <v>0.36681685387570684</v>
      </c>
      <c r="Q272" s="244">
        <f t="shared" si="210"/>
        <v>0.37855499319972941</v>
      </c>
      <c r="R272" s="244">
        <f t="shared" si="210"/>
        <v>0</v>
      </c>
    </row>
    <row r="274" spans="1:18">
      <c r="A274" s="50" t="s">
        <v>555</v>
      </c>
      <c r="B274" s="50"/>
    </row>
    <row r="276" spans="1:18" s="92" customFormat="1">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0.20394163558483785</v>
      </c>
      <c r="N276" s="185">
        <f t="shared" si="211"/>
        <v>0.20997578905088773</v>
      </c>
      <c r="O276" s="185">
        <f t="shared" si="211"/>
        <v>0.21659079980367485</v>
      </c>
      <c r="P276" s="185">
        <f t="shared" si="211"/>
        <v>0.22352170539739258</v>
      </c>
      <c r="Q276" s="185">
        <f t="shared" si="211"/>
        <v>0.23067439997010911</v>
      </c>
      <c r="R276" s="185">
        <f t="shared" si="211"/>
        <v>0</v>
      </c>
    </row>
    <row r="277" spans="1:18" s="92" customFormat="1">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0.13074277014880231</v>
      </c>
      <c r="N277" s="185">
        <f t="shared" si="212"/>
        <v>0.13461114130014662</v>
      </c>
      <c r="O277" s="185">
        <f t="shared" si="212"/>
        <v>0.13885188806038196</v>
      </c>
      <c r="P277" s="185">
        <f t="shared" si="212"/>
        <v>0.14329514847831429</v>
      </c>
      <c r="Q277" s="185">
        <f t="shared" si="212"/>
        <v>0.14788059322962033</v>
      </c>
      <c r="R277" s="185">
        <f t="shared" si="212"/>
        <v>0</v>
      </c>
    </row>
    <row r="278" spans="1:18" s="92" customFormat="1">
      <c r="A278" s="164"/>
      <c r="B278" s="165"/>
      <c r="C278" s="166"/>
      <c r="D278" s="167"/>
      <c r="E278" s="7" t="str">
        <f>E$272</f>
        <v>Total 2019-20 wedge Nominal revenue to company</v>
      </c>
      <c r="F278" s="185">
        <f t="shared" ref="F278:R278" si="213">F$272</f>
        <v>0</v>
      </c>
      <c r="G278" s="185" t="str">
        <f t="shared" si="213"/>
        <v>£m</v>
      </c>
      <c r="H278" s="185">
        <f t="shared" si="213"/>
        <v>1.7800858710241676</v>
      </c>
      <c r="I278" s="185">
        <f t="shared" si="213"/>
        <v>0</v>
      </c>
      <c r="J278" s="185">
        <f t="shared" si="213"/>
        <v>0</v>
      </c>
      <c r="K278" s="185">
        <f t="shared" si="213"/>
        <v>0</v>
      </c>
      <c r="L278" s="185">
        <f t="shared" si="213"/>
        <v>0</v>
      </c>
      <c r="M278" s="185">
        <f t="shared" si="213"/>
        <v>0.33468440573364017</v>
      </c>
      <c r="N278" s="185">
        <f t="shared" si="213"/>
        <v>0.34458693035103438</v>
      </c>
      <c r="O278" s="185">
        <f t="shared" si="213"/>
        <v>0.35544268786405681</v>
      </c>
      <c r="P278" s="185">
        <f t="shared" si="213"/>
        <v>0.36681685387570684</v>
      </c>
      <c r="Q278" s="185">
        <f t="shared" si="213"/>
        <v>0.37855499319972941</v>
      </c>
      <c r="R278" s="185">
        <f t="shared" si="213"/>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580</v>
      </c>
      <c r="F280" s="185"/>
      <c r="G280" s="185" t="str">
        <f t="shared" ref="G280:G282" si="214">G$270</f>
        <v>£m</v>
      </c>
      <c r="H280" s="244">
        <f>SUM(J280:R280)</f>
        <v>0.97960319651147432</v>
      </c>
      <c r="I280" s="185"/>
      <c r="J280" s="185">
        <f t="shared" ref="J280:R280" si="215" xml:space="preserve"> IF(J$279 = 0, 0, J276 / J$279)</f>
        <v>0</v>
      </c>
      <c r="K280" s="185">
        <f t="shared" si="215"/>
        <v>0</v>
      </c>
      <c r="L280" s="185">
        <f t="shared" si="215"/>
        <v>0</v>
      </c>
      <c r="M280" s="185">
        <f t="shared" si="215"/>
        <v>0.19198812868226575</v>
      </c>
      <c r="N280" s="185">
        <f t="shared" si="215"/>
        <v>0.19378477480231973</v>
      </c>
      <c r="O280" s="185">
        <f t="shared" si="215"/>
        <v>0.19582607286341697</v>
      </c>
      <c r="P280" s="185">
        <f t="shared" si="215"/>
        <v>0.19793585425567711</v>
      </c>
      <c r="Q280" s="185">
        <f t="shared" si="215"/>
        <v>0.20006836590779478</v>
      </c>
      <c r="R280" s="185">
        <f t="shared" si="215"/>
        <v>0</v>
      </c>
    </row>
    <row r="281" spans="1:18" s="92" customFormat="1">
      <c r="A281" s="164"/>
      <c r="B281" s="165"/>
      <c r="C281" s="166"/>
      <c r="D281" s="167"/>
      <c r="E281" s="7" t="s">
        <v>581</v>
      </c>
      <c r="F281" s="185"/>
      <c r="G281" s="185" t="str">
        <f t="shared" si="214"/>
        <v>£m</v>
      </c>
      <c r="H281" s="244">
        <f t="shared" ref="H281:H282" si="216">SUM(J281:R281)</f>
        <v>0.62800337553070795</v>
      </c>
      <c r="I281" s="185"/>
      <c r="J281" s="185">
        <f t="shared" ref="J281:R281" si="217" xml:space="preserve"> IF(J$279 = 0, 0, J277 / J$279)</f>
        <v>0</v>
      </c>
      <c r="K281" s="185">
        <f t="shared" si="217"/>
        <v>0</v>
      </c>
      <c r="L281" s="185">
        <f t="shared" si="217"/>
        <v>0</v>
      </c>
      <c r="M281" s="185">
        <f t="shared" si="217"/>
        <v>0.12307962377384357</v>
      </c>
      <c r="N281" s="185">
        <f t="shared" si="217"/>
        <v>0.12423141649159512</v>
      </c>
      <c r="O281" s="185">
        <f t="shared" si="217"/>
        <v>0.12554005051545145</v>
      </c>
      <c r="P281" s="185">
        <f t="shared" si="217"/>
        <v>0.12689258778838974</v>
      </c>
      <c r="Q281" s="185">
        <f t="shared" si="217"/>
        <v>0.12825969696142805</v>
      </c>
      <c r="R281" s="185">
        <f t="shared" si="217"/>
        <v>0</v>
      </c>
    </row>
    <row r="282" spans="1:18" s="92" customFormat="1">
      <c r="A282" s="164"/>
      <c r="B282" s="165"/>
      <c r="C282" s="166"/>
      <c r="D282" s="167"/>
      <c r="E282" s="7" t="s">
        <v>582</v>
      </c>
      <c r="F282" s="185"/>
      <c r="G282" s="185" t="str">
        <f t="shared" si="214"/>
        <v>£m</v>
      </c>
      <c r="H282" s="244">
        <f t="shared" si="216"/>
        <v>1.6076065720421822</v>
      </c>
      <c r="I282" s="185"/>
      <c r="J282" s="185">
        <f t="shared" ref="J282:R282" si="218" xml:space="preserve"> IF(J$279 = 0, 0, J278 / J$279)</f>
        <v>0</v>
      </c>
      <c r="K282" s="185">
        <f t="shared" si="218"/>
        <v>0</v>
      </c>
      <c r="L282" s="185">
        <f t="shared" si="218"/>
        <v>0</v>
      </c>
      <c r="M282" s="185">
        <f t="shared" si="218"/>
        <v>0.3150677524561093</v>
      </c>
      <c r="N282" s="185">
        <f t="shared" si="218"/>
        <v>0.3180161912939149</v>
      </c>
      <c r="O282" s="185">
        <f t="shared" si="218"/>
        <v>0.32136612337886844</v>
      </c>
      <c r="P282" s="185">
        <f t="shared" si="218"/>
        <v>0.32482844204406686</v>
      </c>
      <c r="Q282" s="185">
        <f t="shared" si="218"/>
        <v>0.32832806286922278</v>
      </c>
      <c r="R282" s="185">
        <f t="shared" si="218"/>
        <v>0</v>
      </c>
    </row>
    <row r="284" spans="1:18">
      <c r="B284" s="61" t="s">
        <v>559</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3.1200592500000068E-2</v>
      </c>
      <c r="N286" s="205">
        <f>InpR!N$113</f>
        <v>3.1200592500000068E-2</v>
      </c>
      <c r="O286" s="205">
        <f>InpR!O$113</f>
        <v>3.1200592500000068E-2</v>
      </c>
      <c r="P286" s="205">
        <f>InpR!P$113</f>
        <v>3.1200592500000068E-2</v>
      </c>
      <c r="Q286" s="205">
        <f>InpR!Q$113</f>
        <v>3.1200592500000068E-2</v>
      </c>
      <c r="R286" s="205">
        <f>InpR!R$113</f>
        <v>0</v>
      </c>
    </row>
    <row r="287" spans="1:18">
      <c r="E287" s="7" t="s">
        <v>560</v>
      </c>
      <c r="G287" s="7" t="s">
        <v>561</v>
      </c>
      <c r="J287" s="255">
        <f xml:space="preserve"> (1 + J$286) ^ J$285</f>
        <v>1</v>
      </c>
      <c r="K287" s="255">
        <f t="shared" ref="K287:R287" si="219" xml:space="preserve"> (1 + K$286) ^ K$285</f>
        <v>1</v>
      </c>
      <c r="L287" s="255">
        <f t="shared" si="219"/>
        <v>1</v>
      </c>
      <c r="M287" s="255">
        <f t="shared" si="219"/>
        <v>1.1307656717248122</v>
      </c>
      <c r="N287" s="255">
        <f t="shared" si="219"/>
        <v>1.0965525814753758</v>
      </c>
      <c r="O287" s="255">
        <f t="shared" si="219"/>
        <v>1.0633746619723512</v>
      </c>
      <c r="P287" s="255">
        <f t="shared" si="219"/>
        <v>1.0312005925000001</v>
      </c>
      <c r="Q287" s="255">
        <f t="shared" si="219"/>
        <v>1</v>
      </c>
      <c r="R287" s="255">
        <f t="shared" si="219"/>
        <v>1</v>
      </c>
    </row>
    <row r="289" spans="1:18">
      <c r="B289" s="61" t="s">
        <v>562</v>
      </c>
    </row>
    <row r="290" spans="1:18">
      <c r="A290" s="49"/>
      <c r="D290" s="57"/>
      <c r="E290" s="7" t="str">
        <f>E$280</f>
        <v>2019-20 wedge RCV run-off - real</v>
      </c>
      <c r="F290" s="185">
        <f t="shared" ref="F290:R290" si="220">F$280</f>
        <v>0</v>
      </c>
      <c r="G290" s="7" t="str">
        <f t="shared" si="220"/>
        <v>£m</v>
      </c>
      <c r="H290" s="247">
        <f t="shared" si="220"/>
        <v>0.97960319651147432</v>
      </c>
      <c r="I290" s="247">
        <f t="shared" si="220"/>
        <v>0</v>
      </c>
      <c r="J290" s="185">
        <f t="shared" si="220"/>
        <v>0</v>
      </c>
      <c r="K290" s="185">
        <f t="shared" si="220"/>
        <v>0</v>
      </c>
      <c r="L290" s="185">
        <f t="shared" si="220"/>
        <v>0</v>
      </c>
      <c r="M290" s="185">
        <f t="shared" si="220"/>
        <v>0.19198812868226575</v>
      </c>
      <c r="N290" s="185">
        <f t="shared" si="220"/>
        <v>0.19378477480231973</v>
      </c>
      <c r="O290" s="185">
        <f t="shared" si="220"/>
        <v>0.19582607286341697</v>
      </c>
      <c r="P290" s="185">
        <f t="shared" si="220"/>
        <v>0.19793585425567711</v>
      </c>
      <c r="Q290" s="185">
        <f t="shared" si="220"/>
        <v>0.20006836590779478</v>
      </c>
      <c r="R290" s="185">
        <f t="shared" si="220"/>
        <v>0</v>
      </c>
    </row>
    <row r="291" spans="1:18">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1.1307656717248122</v>
      </c>
      <c r="N291" s="185">
        <f t="shared" si="221"/>
        <v>1.0965525814753758</v>
      </c>
      <c r="O291" s="185">
        <f t="shared" si="221"/>
        <v>1.0633746619723512</v>
      </c>
      <c r="P291" s="185">
        <f t="shared" si="221"/>
        <v>1.0312005925000001</v>
      </c>
      <c r="Q291" s="185">
        <f t="shared" si="221"/>
        <v>1</v>
      </c>
      <c r="R291" s="185">
        <f t="shared" si="221"/>
        <v>1</v>
      </c>
    </row>
    <row r="292" spans="1:18">
      <c r="A292" s="49"/>
      <c r="C292" s="276"/>
      <c r="D292" s="57"/>
      <c r="E292" s="7" t="s">
        <v>597</v>
      </c>
      <c r="G292" s="7" t="s">
        <v>297</v>
      </c>
      <c r="H292" s="185">
        <f xml:space="preserve"> SUM(J292:R292)</f>
        <v>1.0420052004824518</v>
      </c>
      <c r="J292" s="185">
        <f xml:space="preserve"> J290 * J291</f>
        <v>0</v>
      </c>
      <c r="K292" s="185">
        <f t="shared" ref="K292:R292" si="222" xml:space="preserve"> K290 * K291</f>
        <v>0</v>
      </c>
      <c r="L292" s="185">
        <f t="shared" si="222"/>
        <v>0</v>
      </c>
      <c r="M292" s="185">
        <f t="shared" si="222"/>
        <v>0.21709358529259193</v>
      </c>
      <c r="N292" s="185">
        <f t="shared" si="222"/>
        <v>0.21249519506010806</v>
      </c>
      <c r="O292" s="185">
        <f t="shared" si="222"/>
        <v>0.20823648403650905</v>
      </c>
      <c r="P292" s="185">
        <f t="shared" si="222"/>
        <v>0.2041115701854479</v>
      </c>
      <c r="Q292" s="185">
        <f t="shared" si="222"/>
        <v>0.20006836590779478</v>
      </c>
      <c r="R292" s="185">
        <f t="shared" si="222"/>
        <v>0</v>
      </c>
    </row>
    <row r="295" spans="1:18">
      <c r="B295" s="61" t="s">
        <v>564</v>
      </c>
    </row>
    <row r="296" spans="1:18">
      <c r="A296" s="49"/>
      <c r="D296" s="57"/>
      <c r="E296" s="7" t="str">
        <f>E$281</f>
        <v>2019-20 wedge return - real</v>
      </c>
      <c r="F296" s="185">
        <f t="shared" ref="F296:R296" si="223">F$281</f>
        <v>0</v>
      </c>
      <c r="G296" s="7" t="str">
        <f t="shared" si="223"/>
        <v>£m</v>
      </c>
      <c r="H296" s="247">
        <f t="shared" si="223"/>
        <v>0.62800337553070795</v>
      </c>
      <c r="I296" s="247">
        <f t="shared" si="223"/>
        <v>0</v>
      </c>
      <c r="J296" s="185">
        <f t="shared" si="223"/>
        <v>0</v>
      </c>
      <c r="K296" s="185">
        <f t="shared" si="223"/>
        <v>0</v>
      </c>
      <c r="L296" s="185">
        <f t="shared" si="223"/>
        <v>0</v>
      </c>
      <c r="M296" s="185">
        <f t="shared" si="223"/>
        <v>0.12307962377384357</v>
      </c>
      <c r="N296" s="185">
        <f t="shared" si="223"/>
        <v>0.12423141649159512</v>
      </c>
      <c r="O296" s="185">
        <f t="shared" si="223"/>
        <v>0.12554005051545145</v>
      </c>
      <c r="P296" s="185">
        <f t="shared" si="223"/>
        <v>0.12689258778838974</v>
      </c>
      <c r="Q296" s="185">
        <f t="shared" si="223"/>
        <v>0.12825969696142805</v>
      </c>
      <c r="R296" s="185">
        <f t="shared" si="223"/>
        <v>0</v>
      </c>
    </row>
    <row r="297" spans="1:18">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1.1307656717248122</v>
      </c>
      <c r="N297" s="185">
        <f t="shared" si="224"/>
        <v>1.0965525814753758</v>
      </c>
      <c r="O297" s="185">
        <f t="shared" si="224"/>
        <v>1.0633746619723512</v>
      </c>
      <c r="P297" s="185">
        <f t="shared" si="224"/>
        <v>1.0312005925000001</v>
      </c>
      <c r="Q297" s="185">
        <f t="shared" si="224"/>
        <v>1</v>
      </c>
      <c r="R297" s="185">
        <f t="shared" si="224"/>
        <v>1</v>
      </c>
    </row>
    <row r="298" spans="1:18">
      <c r="A298" s="49"/>
      <c r="C298" s="276"/>
      <c r="D298" s="57"/>
      <c r="E298" s="7" t="s">
        <v>598</v>
      </c>
      <c r="G298" s="7" t="s">
        <v>297</v>
      </c>
      <c r="H298" s="185">
        <f xml:space="preserve"> SUM(J298:R298)</f>
        <v>0.66800801136000243</v>
      </c>
      <c r="J298" s="185">
        <f xml:space="preserve"> J296 * J297</f>
        <v>0</v>
      </c>
      <c r="K298" s="185">
        <f t="shared" ref="K298:R298" si="225" xml:space="preserve"> K296 * K297</f>
        <v>0</v>
      </c>
      <c r="L298" s="185">
        <f t="shared" si="225"/>
        <v>0</v>
      </c>
      <c r="M298" s="185">
        <f t="shared" si="225"/>
        <v>0.13917421345226741</v>
      </c>
      <c r="N298" s="185">
        <f t="shared" si="225"/>
        <v>0.13622628045420121</v>
      </c>
      <c r="O298" s="185">
        <f t="shared" si="225"/>
        <v>0.13349610878086007</v>
      </c>
      <c r="P298" s="185">
        <f t="shared" si="225"/>
        <v>0.13085171171124577</v>
      </c>
      <c r="Q298" s="185">
        <f t="shared" si="225"/>
        <v>0.12825969696142805</v>
      </c>
      <c r="R298" s="185">
        <f t="shared" si="225"/>
        <v>0</v>
      </c>
    </row>
    <row r="301" spans="1:18">
      <c r="B301" s="61" t="s">
        <v>566</v>
      </c>
    </row>
    <row r="302" spans="1:18">
      <c r="A302" s="49"/>
      <c r="D302" s="57"/>
      <c r="E302" s="7" t="str">
        <f t="shared" ref="E302:R302" si="226" xml:space="preserve"> E$292</f>
        <v>Revenue adjustment for 2019-20 wedge run-off - real - WN</v>
      </c>
      <c r="F302" s="185">
        <f t="shared" si="226"/>
        <v>0</v>
      </c>
      <c r="G302" s="7" t="str">
        <f t="shared" si="226"/>
        <v>£m</v>
      </c>
      <c r="H302" s="247">
        <f t="shared" si="226"/>
        <v>1.0420052004824518</v>
      </c>
      <c r="I302" s="247">
        <f t="shared" si="226"/>
        <v>0</v>
      </c>
      <c r="J302" s="185">
        <f t="shared" si="226"/>
        <v>0</v>
      </c>
      <c r="K302" s="185">
        <f t="shared" si="226"/>
        <v>0</v>
      </c>
      <c r="L302" s="185">
        <f t="shared" si="226"/>
        <v>0</v>
      </c>
      <c r="M302" s="185">
        <f t="shared" si="226"/>
        <v>0.21709358529259193</v>
      </c>
      <c r="N302" s="185">
        <f t="shared" si="226"/>
        <v>0.21249519506010806</v>
      </c>
      <c r="O302" s="185">
        <f t="shared" si="226"/>
        <v>0.20823648403650905</v>
      </c>
      <c r="P302" s="185">
        <f t="shared" si="226"/>
        <v>0.2041115701854479</v>
      </c>
      <c r="Q302" s="185">
        <f t="shared" si="226"/>
        <v>0.20006836590779478</v>
      </c>
      <c r="R302" s="185">
        <f t="shared" si="226"/>
        <v>0</v>
      </c>
    </row>
    <row r="303" spans="1:18">
      <c r="A303" s="49"/>
      <c r="D303" s="57"/>
      <c r="E303" s="7" t="str">
        <f t="shared" ref="E303:R303" si="227" xml:space="preserve"> E$298</f>
        <v>Revenue adjustment for 2019-20 wedge return - real - WN</v>
      </c>
      <c r="F303" s="185">
        <f t="shared" si="227"/>
        <v>0</v>
      </c>
      <c r="G303" s="7" t="str">
        <f t="shared" si="227"/>
        <v>£m</v>
      </c>
      <c r="H303" s="247">
        <f t="shared" si="227"/>
        <v>0.66800801136000243</v>
      </c>
      <c r="I303" s="247">
        <f t="shared" si="227"/>
        <v>0</v>
      </c>
      <c r="J303" s="185">
        <f t="shared" si="227"/>
        <v>0</v>
      </c>
      <c r="K303" s="185">
        <f t="shared" si="227"/>
        <v>0</v>
      </c>
      <c r="L303" s="185">
        <f t="shared" si="227"/>
        <v>0</v>
      </c>
      <c r="M303" s="185">
        <f t="shared" si="227"/>
        <v>0.13917421345226741</v>
      </c>
      <c r="N303" s="185">
        <f t="shared" si="227"/>
        <v>0.13622628045420121</v>
      </c>
      <c r="O303" s="185">
        <f t="shared" si="227"/>
        <v>0.13349610878086007</v>
      </c>
      <c r="P303" s="185">
        <f t="shared" si="227"/>
        <v>0.13085171171124577</v>
      </c>
      <c r="Q303" s="185">
        <f t="shared" si="227"/>
        <v>0.12825969696142805</v>
      </c>
      <c r="R303" s="185">
        <f t="shared" si="227"/>
        <v>0</v>
      </c>
    </row>
    <row r="304" spans="1:18">
      <c r="A304" s="49"/>
      <c r="C304" s="276"/>
      <c r="D304" s="57"/>
      <c r="E304" s="7" t="s">
        <v>599</v>
      </c>
      <c r="G304" s="7" t="s">
        <v>297</v>
      </c>
      <c r="H304" s="185">
        <f xml:space="preserve"> SUM(J304:R304)</f>
        <v>1.7100132118424543</v>
      </c>
      <c r="J304" s="185">
        <f xml:space="preserve"> J$302 + J$303</f>
        <v>0</v>
      </c>
      <c r="K304" s="185">
        <f t="shared" ref="K304:R304" si="228" xml:space="preserve"> K$302 + K$303</f>
        <v>0</v>
      </c>
      <c r="L304" s="185">
        <f t="shared" si="228"/>
        <v>0</v>
      </c>
      <c r="M304" s="185">
        <f t="shared" si="228"/>
        <v>0.35626779874485937</v>
      </c>
      <c r="N304" s="185">
        <f t="shared" si="228"/>
        <v>0.34872147551430926</v>
      </c>
      <c r="O304" s="185">
        <f t="shared" si="228"/>
        <v>0.34173259281736912</v>
      </c>
      <c r="P304" s="185">
        <f t="shared" si="228"/>
        <v>0.33496328189669367</v>
      </c>
      <c r="Q304" s="185">
        <f t="shared" si="228"/>
        <v>0.32832806286922284</v>
      </c>
      <c r="R304" s="185">
        <f t="shared" si="228"/>
        <v>0</v>
      </c>
    </row>
    <row r="307" spans="1:18">
      <c r="A307" s="283" t="s">
        <v>586</v>
      </c>
      <c r="B307" s="284"/>
      <c r="C307" s="285"/>
      <c r="D307" s="285"/>
      <c r="E307" s="285"/>
      <c r="F307" s="285"/>
      <c r="G307" s="285"/>
      <c r="H307" s="285"/>
      <c r="I307" s="285"/>
      <c r="J307" s="285"/>
      <c r="K307" s="285"/>
      <c r="L307" s="285"/>
      <c r="M307" s="285"/>
      <c r="N307" s="285"/>
      <c r="O307" s="285"/>
      <c r="P307" s="285"/>
      <c r="Q307" s="285"/>
      <c r="R307" s="285"/>
    </row>
    <row r="309" spans="1:18">
      <c r="B309" s="61" t="s">
        <v>587</v>
      </c>
    </row>
    <row r="310" spans="1:18">
      <c r="A310" s="49"/>
      <c r="D310" s="57"/>
      <c r="E310" s="7" t="str">
        <f xml:space="preserve"> E$216</f>
        <v>Revenue adjustment for RCV run-off - real - WN</v>
      </c>
      <c r="F310" s="185">
        <f t="shared" ref="F310:R310" si="229" xml:space="preserve"> F$216</f>
        <v>0</v>
      </c>
      <c r="G310" s="7" t="str">
        <f t="shared" si="229"/>
        <v>£m</v>
      </c>
      <c r="H310" s="247">
        <f t="shared" si="229"/>
        <v>4.5866945194722177</v>
      </c>
      <c r="I310" s="247">
        <f t="shared" si="229"/>
        <v>0</v>
      </c>
      <c r="J310" s="185">
        <f t="shared" si="229"/>
        <v>0</v>
      </c>
      <c r="K310" s="185">
        <f t="shared" si="229"/>
        <v>0</v>
      </c>
      <c r="L310" s="185">
        <f t="shared" si="229"/>
        <v>0</v>
      </c>
      <c r="M310" s="185">
        <f t="shared" si="229"/>
        <v>-0.15823073438277224</v>
      </c>
      <c r="N310" s="185">
        <f t="shared" si="229"/>
        <v>0.30429894000592256</v>
      </c>
      <c r="O310" s="185">
        <f t="shared" si="229"/>
        <v>1.4295986632962487</v>
      </c>
      <c r="P310" s="185">
        <f t="shared" si="229"/>
        <v>1.6585037441242958</v>
      </c>
      <c r="Q310" s="185">
        <f t="shared" si="229"/>
        <v>1.352523906428523</v>
      </c>
      <c r="R310" s="185">
        <f t="shared" si="229"/>
        <v>0</v>
      </c>
    </row>
    <row r="311" spans="1:18">
      <c r="A311" s="49"/>
      <c r="D311" s="57"/>
      <c r="E311" s="7" t="str">
        <f xml:space="preserve"> E$221</f>
        <v>Revenue adjustment for return - real - WN</v>
      </c>
      <c r="F311" s="185">
        <f t="shared" ref="F311:R311" si="230" xml:space="preserve"> F$221</f>
        <v>0</v>
      </c>
      <c r="G311" s="7" t="str">
        <f t="shared" si="230"/>
        <v>£m</v>
      </c>
      <c r="H311" s="247">
        <f t="shared" si="230"/>
        <v>2.88956559048804</v>
      </c>
      <c r="I311" s="247">
        <f t="shared" si="230"/>
        <v>0</v>
      </c>
      <c r="J311" s="185">
        <f t="shared" si="230"/>
        <v>0</v>
      </c>
      <c r="K311" s="185">
        <f t="shared" si="230"/>
        <v>0</v>
      </c>
      <c r="L311" s="185">
        <f t="shared" si="230"/>
        <v>0</v>
      </c>
      <c r="M311" s="185">
        <f t="shared" si="230"/>
        <v>-9.9683570268098112E-2</v>
      </c>
      <c r="N311" s="185">
        <f t="shared" si="230"/>
        <v>0.19170488519132756</v>
      </c>
      <c r="O311" s="185">
        <f t="shared" si="230"/>
        <v>0.9006309637869403</v>
      </c>
      <c r="P311" s="185">
        <f t="shared" si="230"/>
        <v>1.0448385717365318</v>
      </c>
      <c r="Q311" s="185">
        <f t="shared" si="230"/>
        <v>0.85207474004133843</v>
      </c>
      <c r="R311" s="185">
        <f t="shared" si="230"/>
        <v>0</v>
      </c>
    </row>
    <row r="312" spans="1:18">
      <c r="A312" s="49"/>
      <c r="D312" s="57"/>
      <c r="E312" s="7" t="str">
        <f xml:space="preserve"> E$226</f>
        <v>Revenue adjustment - real - WN</v>
      </c>
      <c r="F312" s="185">
        <f t="shared" ref="F312:R312" si="231" xml:space="preserve"> F$226</f>
        <v>0</v>
      </c>
      <c r="G312" s="7" t="str">
        <f t="shared" si="231"/>
        <v>£m</v>
      </c>
      <c r="H312" s="247">
        <f t="shared" si="231"/>
        <v>7.4762601099602577</v>
      </c>
      <c r="I312" s="247">
        <f t="shared" si="231"/>
        <v>0</v>
      </c>
      <c r="J312" s="185">
        <f t="shared" si="231"/>
        <v>0</v>
      </c>
      <c r="K312" s="185">
        <f t="shared" si="231"/>
        <v>0</v>
      </c>
      <c r="L312" s="185">
        <f t="shared" si="231"/>
        <v>0</v>
      </c>
      <c r="M312" s="185">
        <f t="shared" si="231"/>
        <v>-0.25791430465087034</v>
      </c>
      <c r="N312" s="185">
        <f t="shared" si="231"/>
        <v>0.49600382519725011</v>
      </c>
      <c r="O312" s="185">
        <f t="shared" si="231"/>
        <v>2.330229627083189</v>
      </c>
      <c r="P312" s="185">
        <f t="shared" si="231"/>
        <v>2.7033423158608274</v>
      </c>
      <c r="Q312" s="185">
        <f t="shared" si="231"/>
        <v>2.2045986464698615</v>
      </c>
      <c r="R312" s="185">
        <f t="shared" si="231"/>
        <v>0</v>
      </c>
    </row>
    <row r="314" spans="1:18">
      <c r="B314" s="61" t="s">
        <v>588</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WN</v>
      </c>
      <c r="F316" s="185">
        <f t="shared" ref="F316:R316" si="232" xml:space="preserve"> F$298</f>
        <v>0</v>
      </c>
      <c r="G316" s="7" t="str">
        <f t="shared" si="232"/>
        <v>£m</v>
      </c>
      <c r="H316" s="247">
        <f t="shared" si="232"/>
        <v>0.66800801136000243</v>
      </c>
      <c r="I316" s="247">
        <f t="shared" si="232"/>
        <v>0</v>
      </c>
      <c r="J316" s="185">
        <f t="shared" si="232"/>
        <v>0</v>
      </c>
      <c r="K316" s="185">
        <f t="shared" si="232"/>
        <v>0</v>
      </c>
      <c r="L316" s="185">
        <f t="shared" si="232"/>
        <v>0</v>
      </c>
      <c r="M316" s="185">
        <f t="shared" si="232"/>
        <v>0.13917421345226741</v>
      </c>
      <c r="N316" s="185">
        <f t="shared" si="232"/>
        <v>0.13622628045420121</v>
      </c>
      <c r="O316" s="185">
        <f t="shared" si="232"/>
        <v>0.13349610878086007</v>
      </c>
      <c r="P316" s="185">
        <f t="shared" si="232"/>
        <v>0.13085171171124577</v>
      </c>
      <c r="Q316" s="185">
        <f t="shared" si="232"/>
        <v>0.12825969696142805</v>
      </c>
      <c r="R316" s="185">
        <f t="shared" si="232"/>
        <v>0</v>
      </c>
    </row>
    <row r="317" spans="1:18">
      <c r="A317" s="49"/>
      <c r="D317" s="57"/>
      <c r="E317" s="7" t="str">
        <f xml:space="preserve"> E$304</f>
        <v>Revenue adjustment for 2019-20 wedge - real - WN</v>
      </c>
      <c r="F317" s="185">
        <f t="shared" ref="F317:R317" si="233" xml:space="preserve"> F$304</f>
        <v>0</v>
      </c>
      <c r="G317" s="7" t="str">
        <f t="shared" si="233"/>
        <v>£m</v>
      </c>
      <c r="H317" s="247">
        <f t="shared" si="233"/>
        <v>1.7100132118424543</v>
      </c>
      <c r="I317" s="247">
        <f t="shared" si="233"/>
        <v>0</v>
      </c>
      <c r="J317" s="185">
        <f t="shared" si="233"/>
        <v>0</v>
      </c>
      <c r="K317" s="185">
        <f t="shared" si="233"/>
        <v>0</v>
      </c>
      <c r="L317" s="185">
        <f t="shared" si="233"/>
        <v>0</v>
      </c>
      <c r="M317" s="185">
        <f t="shared" si="233"/>
        <v>0.35626779874485937</v>
      </c>
      <c r="N317" s="185">
        <f t="shared" si="233"/>
        <v>0.34872147551430926</v>
      </c>
      <c r="O317" s="185">
        <f t="shared" si="233"/>
        <v>0.34173259281736912</v>
      </c>
      <c r="P317" s="185">
        <f t="shared" si="233"/>
        <v>0.33496328189669367</v>
      </c>
      <c r="Q317" s="185">
        <f t="shared" si="233"/>
        <v>0.32832806286922284</v>
      </c>
      <c r="R317" s="185">
        <f t="shared" si="233"/>
        <v>0</v>
      </c>
    </row>
    <row r="319" spans="1:18">
      <c r="B319" s="61" t="s">
        <v>348</v>
      </c>
    </row>
    <row r="320" spans="1:18" s="34" customFormat="1">
      <c r="A320" s="338"/>
      <c r="B320" s="265"/>
      <c r="C320" s="266"/>
      <c r="D320" s="339"/>
      <c r="E320" s="34" t="s">
        <v>600</v>
      </c>
      <c r="G320" s="34" t="s">
        <v>297</v>
      </c>
      <c r="H320" s="275">
        <f xml:space="preserve"> SUM(J320:R320)</f>
        <v>4.5866945194722177</v>
      </c>
      <c r="J320" s="275">
        <f xml:space="preserve"> J310 + J315</f>
        <v>0</v>
      </c>
      <c r="K320" s="275">
        <f t="shared" ref="K320:R320" si="234" xml:space="preserve"> K310 + K315</f>
        <v>0</v>
      </c>
      <c r="L320" s="275">
        <f t="shared" si="234"/>
        <v>0</v>
      </c>
      <c r="M320" s="275">
        <f t="shared" si="234"/>
        <v>-0.15823073438277224</v>
      </c>
      <c r="N320" s="275">
        <f t="shared" si="234"/>
        <v>0.30429894000592256</v>
      </c>
      <c r="O320" s="275">
        <f t="shared" si="234"/>
        <v>1.4295986632962487</v>
      </c>
      <c r="P320" s="275">
        <f t="shared" si="234"/>
        <v>1.6585037441242958</v>
      </c>
      <c r="Q320" s="275">
        <f t="shared" si="234"/>
        <v>1.352523906428523</v>
      </c>
      <c r="R320" s="275">
        <f t="shared" si="234"/>
        <v>0</v>
      </c>
    </row>
    <row r="321" spans="1:18" s="34" customFormat="1">
      <c r="A321" s="338"/>
      <c r="B321" s="265"/>
      <c r="C321" s="266"/>
      <c r="D321" s="339"/>
      <c r="E321" s="34" t="s">
        <v>601</v>
      </c>
      <c r="G321" s="34" t="s">
        <v>297</v>
      </c>
      <c r="H321" s="275">
        <f xml:space="preserve"> SUM(J321:R321)</f>
        <v>3.5575736018480426</v>
      </c>
      <c r="J321" s="275">
        <f t="shared" ref="J321:R321" si="235" xml:space="preserve"> J311 + J316</f>
        <v>0</v>
      </c>
      <c r="K321" s="275">
        <f t="shared" si="235"/>
        <v>0</v>
      </c>
      <c r="L321" s="275">
        <f t="shared" si="235"/>
        <v>0</v>
      </c>
      <c r="M321" s="275">
        <f t="shared" si="235"/>
        <v>3.9490643184169297E-2</v>
      </c>
      <c r="N321" s="275">
        <f t="shared" si="235"/>
        <v>0.32793116564552877</v>
      </c>
      <c r="O321" s="275">
        <f t="shared" si="235"/>
        <v>1.0341270725678005</v>
      </c>
      <c r="P321" s="275">
        <f t="shared" si="235"/>
        <v>1.1756902834477776</v>
      </c>
      <c r="Q321" s="275">
        <f t="shared" si="235"/>
        <v>0.98033443700276646</v>
      </c>
      <c r="R321" s="275">
        <f t="shared" si="235"/>
        <v>0</v>
      </c>
    </row>
    <row r="322" spans="1:18" s="34" customFormat="1">
      <c r="A322" s="338"/>
      <c r="B322" s="265"/>
      <c r="C322" s="266"/>
      <c r="D322" s="339"/>
      <c r="E322" s="34" t="s">
        <v>602</v>
      </c>
      <c r="G322" s="34" t="s">
        <v>297</v>
      </c>
      <c r="H322" s="275">
        <f xml:space="preserve"> SUM(J322:R322)</f>
        <v>9.1862733218027124</v>
      </c>
      <c r="J322" s="275">
        <f t="shared" ref="J322:R322" si="236" xml:space="preserve"> J312 + J317</f>
        <v>0</v>
      </c>
      <c r="K322" s="275">
        <f t="shared" si="236"/>
        <v>0</v>
      </c>
      <c r="L322" s="275">
        <f t="shared" si="236"/>
        <v>0</v>
      </c>
      <c r="M322" s="275">
        <f t="shared" si="236"/>
        <v>9.8353494093989025E-2</v>
      </c>
      <c r="N322" s="275">
        <f t="shared" si="236"/>
        <v>0.84472530071155938</v>
      </c>
      <c r="O322" s="275">
        <f t="shared" si="236"/>
        <v>2.6719622199005579</v>
      </c>
      <c r="P322" s="275">
        <f t="shared" si="236"/>
        <v>3.0383055977575211</v>
      </c>
      <c r="Q322" s="275">
        <f t="shared" si="236"/>
        <v>2.5329267093390841</v>
      </c>
      <c r="R322" s="275">
        <f t="shared" si="236"/>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5892-56E8-45C9-9F2F-13707D1494D7}">
  <sheetPr codeName="Sheet13">
    <outlinePr summaryBelow="0" summaryRight="0"/>
    <pageSetUpPr fitToPage="1"/>
  </sheetPr>
  <dimension ref="A1:XFC325"/>
  <sheetViews>
    <sheetView zoomScale="80" zoomScaleNormal="80" workbookViewId="0">
      <pane xSplit="9" ySplit="6" topLeftCell="J85" activePane="bottomRight" state="frozen"/>
      <selection pane="bottomRight" activeCell="O45" sqref="O45"/>
      <selection pane="bottomLeft"/>
      <selection pane="topRight"/>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496</v>
      </c>
      <c r="B8" s="284"/>
      <c r="C8" s="285"/>
      <c r="D8" s="285"/>
      <c r="E8" s="285"/>
      <c r="F8" s="285"/>
      <c r="G8" s="285"/>
      <c r="H8" s="285"/>
      <c r="I8" s="285"/>
      <c r="J8" s="285"/>
      <c r="K8" s="285"/>
      <c r="L8" s="285"/>
      <c r="M8" s="285"/>
      <c r="N8" s="285"/>
      <c r="O8" s="285"/>
      <c r="P8" s="285"/>
      <c r="Q8" s="285"/>
      <c r="R8" s="285"/>
    </row>
    <row r="10" spans="1:26">
      <c r="C10" s="110" t="s">
        <v>497</v>
      </c>
    </row>
    <row r="12" spans="1:26">
      <c r="B12" s="61" t="s">
        <v>498</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499</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500</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501</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1803.1876473489592</v>
      </c>
      <c r="N22" s="241">
        <f t="shared" si="3"/>
        <v>1778.9625313046772</v>
      </c>
      <c r="O22" s="241">
        <f t="shared" si="3"/>
        <v>1764.1950488365853</v>
      </c>
      <c r="P22" s="241">
        <f t="shared" si="3"/>
        <v>1752.8060190584827</v>
      </c>
      <c r="Q22" s="241">
        <f t="shared" si="3"/>
        <v>1742.3284457989598</v>
      </c>
      <c r="R22" s="241">
        <f t="shared" si="3"/>
        <v>1731.9135032813515</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502</v>
      </c>
      <c r="G24" s="91" t="s">
        <v>297</v>
      </c>
      <c r="J24" s="184">
        <f>J22*J23</f>
        <v>0</v>
      </c>
      <c r="K24" s="184">
        <f t="shared" ref="K24:R24" si="5">K22*K23</f>
        <v>0</v>
      </c>
      <c r="L24" s="184">
        <f t="shared" si="5"/>
        <v>0</v>
      </c>
      <c r="M24" s="184">
        <f>M22*M23</f>
        <v>43.741890965697309</v>
      </c>
      <c r="N24" s="184">
        <f t="shared" si="5"/>
        <v>52.635318401080063</v>
      </c>
      <c r="O24" s="184">
        <f t="shared" si="5"/>
        <v>55.578642046390804</v>
      </c>
      <c r="P24" s="184">
        <f t="shared" si="5"/>
        <v>56.08979260987266</v>
      </c>
      <c r="Q24" s="184">
        <f t="shared" si="5"/>
        <v>55.754510265566374</v>
      </c>
      <c r="R24" s="184">
        <f t="shared" si="5"/>
        <v>51.957405098440205</v>
      </c>
      <c r="S24" s="92"/>
      <c r="T24" s="92"/>
      <c r="U24" s="92"/>
      <c r="V24" s="92"/>
      <c r="W24" s="92"/>
      <c r="X24" s="92"/>
      <c r="Y24" s="92"/>
      <c r="Z24" s="92"/>
    </row>
    <row r="26" spans="1:16383" s="205" customFormat="1">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3.6799999999999999E-2</v>
      </c>
      <c r="N26" s="205">
        <f xml:space="preserve"> InpR!N$100</f>
        <v>3.6799999999999999E-2</v>
      </c>
      <c r="O26" s="205">
        <f xml:space="preserve"> InpR!O$100</f>
        <v>3.6799999999999999E-2</v>
      </c>
      <c r="P26" s="205">
        <f xml:space="preserve"> InpR!P$100</f>
        <v>3.6799999999999999E-2</v>
      </c>
      <c r="Q26" s="205">
        <f xml:space="preserve"> InpR!Q$100</f>
        <v>3.6799999999999999E-2</v>
      </c>
      <c r="R26" s="205">
        <f xml:space="preserve"> InpR!R$100</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1803.1876473489592</v>
      </c>
      <c r="N27" s="241">
        <f t="shared" si="6"/>
        <v>1778.9625313046772</v>
      </c>
      <c r="O27" s="241">
        <f t="shared" si="6"/>
        <v>1764.1950488365853</v>
      </c>
      <c r="P27" s="241">
        <f t="shared" si="6"/>
        <v>1752.8060190584827</v>
      </c>
      <c r="Q27" s="241">
        <f t="shared" si="6"/>
        <v>1742.3284457989598</v>
      </c>
      <c r="R27" s="241">
        <f t="shared" si="6"/>
        <v>1731.9135032813515</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43.741890965697309</v>
      </c>
      <c r="N28" s="184">
        <f t="shared" si="7"/>
        <v>52.635318401080063</v>
      </c>
      <c r="O28" s="184">
        <f t="shared" si="7"/>
        <v>55.578642046390804</v>
      </c>
      <c r="P28" s="184">
        <f t="shared" si="7"/>
        <v>56.08979260987266</v>
      </c>
      <c r="Q28" s="184">
        <f t="shared" si="7"/>
        <v>55.754510265566374</v>
      </c>
      <c r="R28" s="184">
        <f t="shared" si="7"/>
        <v>51.957405098440205</v>
      </c>
    </row>
    <row r="29" spans="1:16383">
      <c r="A29" s="170"/>
      <c r="B29" s="165"/>
      <c r="C29" s="166"/>
      <c r="D29" s="171"/>
      <c r="E29" s="91" t="s">
        <v>503</v>
      </c>
      <c r="F29" s="91"/>
      <c r="G29" s="91" t="s">
        <v>297</v>
      </c>
      <c r="H29" s="184"/>
      <c r="I29" s="184"/>
      <c r="J29" s="184">
        <f t="shared" ref="J29:R29" si="8" xml:space="preserve"> (J27+J28) * J26</f>
        <v>0</v>
      </c>
      <c r="K29" s="184">
        <f t="shared" si="8"/>
        <v>0</v>
      </c>
      <c r="L29" s="184">
        <f xml:space="preserve"> (L27+L28) * L26</f>
        <v>0</v>
      </c>
      <c r="M29" s="184">
        <f t="shared" si="8"/>
        <v>67.967007009979369</v>
      </c>
      <c r="N29" s="184">
        <f t="shared" si="8"/>
        <v>67.40280086917187</v>
      </c>
      <c r="O29" s="184">
        <f t="shared" si="8"/>
        <v>66.967671824493522</v>
      </c>
      <c r="P29" s="184">
        <f t="shared" si="8"/>
        <v>66.567365869395474</v>
      </c>
      <c r="Q29" s="184">
        <f t="shared" si="8"/>
        <v>66.169452783174563</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E30" s="138"/>
      <c r="F30" s="138"/>
      <c r="G30" s="138"/>
      <c r="H30" s="138"/>
    </row>
    <row r="31" spans="1:16383" s="200" customFormat="1">
      <c r="A31" s="196"/>
      <c r="B31" s="197"/>
      <c r="C31" s="198"/>
      <c r="D31" s="199"/>
      <c r="E31" s="250" t="str">
        <f>InpR!$E$93</f>
        <v>RCV - CPI(H) + RPI wedge initial balance - nominal - WWN</v>
      </c>
      <c r="F31" s="250">
        <f>InpR!$F$93</f>
        <v>1803.1876473489592</v>
      </c>
      <c r="G31" s="250" t="str">
        <f>InpR!$G$93</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504</v>
      </c>
      <c r="G34" s="92" t="s">
        <v>297</v>
      </c>
      <c r="J34" s="242">
        <f t="shared" ref="J34:R34" si="9" xml:space="preserve"> I37</f>
        <v>0</v>
      </c>
      <c r="K34" s="242">
        <f t="shared" si="9"/>
        <v>0</v>
      </c>
      <c r="L34" s="242">
        <f t="shared" si="9"/>
        <v>0</v>
      </c>
      <c r="M34" s="242">
        <f t="shared" si="9"/>
        <v>1803.1876473489592</v>
      </c>
      <c r="N34" s="242">
        <f t="shared" si="9"/>
        <v>1778.9625313046772</v>
      </c>
      <c r="O34" s="242">
        <f t="shared" si="9"/>
        <v>1764.1950488365853</v>
      </c>
      <c r="P34" s="242">
        <f t="shared" si="9"/>
        <v>1752.8060190584827</v>
      </c>
      <c r="Q34" s="242">
        <f t="shared" si="9"/>
        <v>1742.3284457989598</v>
      </c>
      <c r="R34" s="242">
        <f t="shared" si="9"/>
        <v>1731.9135032813515</v>
      </c>
    </row>
    <row r="35" spans="1:26">
      <c r="A35" s="47"/>
      <c r="B35" s="51"/>
      <c r="C35" s="111"/>
      <c r="D35" s="56" t="s">
        <v>505</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43.741890965697309</v>
      </c>
      <c r="N35" s="242">
        <f t="shared" si="10"/>
        <v>52.635318401080063</v>
      </c>
      <c r="O35" s="242">
        <f t="shared" si="10"/>
        <v>55.578642046390804</v>
      </c>
      <c r="P35" s="242">
        <f t="shared" si="10"/>
        <v>56.08979260987266</v>
      </c>
      <c r="Q35" s="242">
        <f t="shared" si="10"/>
        <v>55.754510265566374</v>
      </c>
      <c r="R35" s="242">
        <f t="shared" si="10"/>
        <v>51.957405098440205</v>
      </c>
    </row>
    <row r="36" spans="1:26">
      <c r="A36" s="47"/>
      <c r="B36" s="51"/>
      <c r="C36" s="111"/>
      <c r="D36" s="56" t="s">
        <v>506</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67.967007009979369</v>
      </c>
      <c r="N36" s="242">
        <f t="shared" si="11"/>
        <v>67.40280086917187</v>
      </c>
      <c r="O36" s="242">
        <f t="shared" si="11"/>
        <v>66.967671824493522</v>
      </c>
      <c r="P36" s="242">
        <f t="shared" si="11"/>
        <v>66.567365869395474</v>
      </c>
      <c r="Q36" s="242">
        <f t="shared" si="11"/>
        <v>66.169452783174563</v>
      </c>
      <c r="R36" s="242">
        <f t="shared" si="11"/>
        <v>0</v>
      </c>
    </row>
    <row r="37" spans="1:26" s="138" customFormat="1">
      <c r="A37" s="134"/>
      <c r="B37" s="135"/>
      <c r="C37" s="136"/>
      <c r="D37" s="137"/>
      <c r="E37" s="138" t="s">
        <v>507</v>
      </c>
      <c r="G37" s="163" t="s">
        <v>297</v>
      </c>
      <c r="J37" s="243">
        <f t="shared" ref="J37:R37" si="12" xml:space="preserve"> IF( J32 = 1, $F31, J34 + J35 - J36)</f>
        <v>0</v>
      </c>
      <c r="K37" s="243">
        <f t="shared" si="12"/>
        <v>0</v>
      </c>
      <c r="L37" s="243">
        <f t="shared" si="12"/>
        <v>1803.1876473489592</v>
      </c>
      <c r="M37" s="243">
        <f t="shared" si="12"/>
        <v>1778.9625313046772</v>
      </c>
      <c r="N37" s="243">
        <f t="shared" si="12"/>
        <v>1764.1950488365853</v>
      </c>
      <c r="O37" s="243">
        <f t="shared" si="12"/>
        <v>1752.8060190584827</v>
      </c>
      <c r="P37" s="243">
        <f t="shared" si="12"/>
        <v>1742.3284457989598</v>
      </c>
      <c r="Q37" s="243">
        <f t="shared" si="12"/>
        <v>1731.9135032813515</v>
      </c>
      <c r="R37" s="243">
        <f t="shared" si="12"/>
        <v>1783.8709083797917</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1803.1876473489592</v>
      </c>
      <c r="N39" s="185">
        <f t="shared" si="13"/>
        <v>1778.9625313046772</v>
      </c>
      <c r="O39" s="185">
        <f t="shared" si="13"/>
        <v>1764.1950488365853</v>
      </c>
      <c r="P39" s="185">
        <f t="shared" si="13"/>
        <v>1752.8060190584827</v>
      </c>
      <c r="Q39" s="185">
        <f t="shared" si="13"/>
        <v>1742.3284457989598</v>
      </c>
      <c r="R39" s="185">
        <f t="shared" si="13"/>
        <v>1731.9135032813515</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43.741890965697309</v>
      </c>
      <c r="N40" s="242">
        <f t="shared" si="14"/>
        <v>52.635318401080063</v>
      </c>
      <c r="O40" s="242">
        <f t="shared" si="14"/>
        <v>55.578642046390804</v>
      </c>
      <c r="P40" s="242">
        <f t="shared" si="14"/>
        <v>56.08979260987266</v>
      </c>
      <c r="Q40" s="242">
        <f t="shared" si="14"/>
        <v>55.754510265566374</v>
      </c>
      <c r="R40" s="242">
        <f t="shared" si="14"/>
        <v>51.957405098440205</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1803.1876473489592</v>
      </c>
      <c r="M41" s="185">
        <f t="shared" si="15"/>
        <v>1778.9625313046772</v>
      </c>
      <c r="N41" s="185">
        <f t="shared" si="15"/>
        <v>1764.1950488365853</v>
      </c>
      <c r="O41" s="185">
        <f t="shared" si="15"/>
        <v>1752.8060190584827</v>
      </c>
      <c r="P41" s="185">
        <f t="shared" si="15"/>
        <v>1742.3284457989598</v>
      </c>
      <c r="Q41" s="185">
        <f t="shared" si="15"/>
        <v>1731.9135032813515</v>
      </c>
      <c r="R41" s="185">
        <f t="shared" si="15"/>
        <v>1783.8709083797917</v>
      </c>
    </row>
    <row r="42" spans="1:26" s="92" customFormat="1">
      <c r="A42" s="164"/>
      <c r="B42" s="165"/>
      <c r="C42" s="166"/>
      <c r="D42" s="167"/>
      <c r="E42" s="92" t="s">
        <v>508</v>
      </c>
      <c r="G42" s="92" t="s">
        <v>297</v>
      </c>
      <c r="J42" s="185">
        <f t="shared" ref="J42:L42" si="16" xml:space="preserve"> ( (J39+J40) + J41) / 2</f>
        <v>0</v>
      </c>
      <c r="K42" s="185">
        <f t="shared" si="16"/>
        <v>0</v>
      </c>
      <c r="L42" s="185">
        <f t="shared" si="16"/>
        <v>901.59382367447961</v>
      </c>
      <c r="M42" s="185">
        <f xml:space="preserve"> ( (M39+M40) + M41) / 2</f>
        <v>1812.9460348096668</v>
      </c>
      <c r="N42" s="185">
        <f t="shared" ref="N42:R42" si="17" xml:space="preserve"> ( (N39+N40) + N41) / 2</f>
        <v>1797.8964492711712</v>
      </c>
      <c r="O42" s="185">
        <f t="shared" si="17"/>
        <v>1786.2898549707293</v>
      </c>
      <c r="P42" s="185">
        <f t="shared" si="17"/>
        <v>1775.6121287336575</v>
      </c>
      <c r="Q42" s="185">
        <f t="shared" si="17"/>
        <v>1764.9982296729388</v>
      </c>
      <c r="R42" s="185">
        <f t="shared" si="17"/>
        <v>1783.8709083797917</v>
      </c>
    </row>
    <row r="43" spans="1:26" s="92" customFormat="1">
      <c r="A43" s="164"/>
      <c r="B43" s="165"/>
      <c r="C43" s="166"/>
      <c r="D43" s="167"/>
    </row>
    <row r="44" spans="1:26">
      <c r="B44" s="61" t="s">
        <v>509</v>
      </c>
    </row>
    <row r="45" spans="1:26" s="205" customFormat="1">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2.2181345335277269E-2</v>
      </c>
      <c r="N45" s="205">
        <f xml:space="preserve"> InpR!N$107</f>
        <v>2.2181345335277269E-2</v>
      </c>
      <c r="O45" s="205">
        <f xml:space="preserve"> InpR!O$107</f>
        <v>2.2181345335277269E-2</v>
      </c>
      <c r="P45" s="205">
        <f xml:space="preserve"> InpR!P$107</f>
        <v>2.2181345335277269E-2</v>
      </c>
      <c r="Q45" s="205">
        <f xml:space="preserve"> InpR!Q$107</f>
        <v>2.2181345335277269E-2</v>
      </c>
      <c r="R45" s="205">
        <f xml:space="preserve"> InpR!R$107</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901.59382367447961</v>
      </c>
      <c r="M47" s="184">
        <f t="shared" si="18"/>
        <v>1812.9460348096668</v>
      </c>
      <c r="N47" s="184">
        <f t="shared" si="18"/>
        <v>1797.8964492711712</v>
      </c>
      <c r="O47" s="184">
        <f t="shared" si="18"/>
        <v>1786.2898549707293</v>
      </c>
      <c r="P47" s="184">
        <f t="shared" si="18"/>
        <v>1775.6121287336575</v>
      </c>
      <c r="Q47" s="184">
        <f t="shared" si="18"/>
        <v>1764.9982296729388</v>
      </c>
      <c r="R47" s="184">
        <f t="shared" si="18"/>
        <v>1783.8709083797917</v>
      </c>
      <c r="S47" s="92"/>
      <c r="T47" s="92"/>
      <c r="U47" s="92"/>
      <c r="V47" s="92"/>
      <c r="W47" s="92"/>
      <c r="X47" s="92"/>
      <c r="Y47" s="92"/>
      <c r="Z47" s="92"/>
    </row>
    <row r="48" spans="1:26" s="91" customFormat="1">
      <c r="A48" s="170"/>
      <c r="B48" s="165"/>
      <c r="C48" s="166"/>
      <c r="D48" s="171"/>
      <c r="E48" s="172" t="s">
        <v>510</v>
      </c>
      <c r="G48" s="91" t="s">
        <v>297</v>
      </c>
      <c r="H48" s="184"/>
      <c r="I48" s="184"/>
      <c r="J48" s="184">
        <f t="shared" ref="J48:K48" si="19">J45*J47*J46</f>
        <v>0</v>
      </c>
      <c r="K48" s="184">
        <f t="shared" si="19"/>
        <v>0</v>
      </c>
      <c r="L48" s="184">
        <f>L45*L47*L46</f>
        <v>0</v>
      </c>
      <c r="M48" s="184">
        <f>M45*M47*M46</f>
        <v>40.213582072334823</v>
      </c>
      <c r="N48" s="184">
        <f t="shared" ref="N48:R48" si="20">N45*N47*N46</f>
        <v>39.879762018352658</v>
      </c>
      <c r="O48" s="184">
        <f t="shared" si="20"/>
        <v>39.622312142008099</v>
      </c>
      <c r="P48" s="184">
        <f t="shared" si="20"/>
        <v>39.385465808948055</v>
      </c>
      <c r="Q48" s="184">
        <f t="shared" si="20"/>
        <v>39.150035248528482</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511</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67.967007009979369</v>
      </c>
      <c r="N51" s="184">
        <f t="shared" si="21"/>
        <v>67.40280086917187</v>
      </c>
      <c r="O51" s="184">
        <f t="shared" si="21"/>
        <v>66.967671824493522</v>
      </c>
      <c r="P51" s="184">
        <f t="shared" si="21"/>
        <v>66.567365869395474</v>
      </c>
      <c r="Q51" s="184">
        <f t="shared" si="21"/>
        <v>66.169452783174563</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40.213582072334823</v>
      </c>
      <c r="N52" s="184">
        <f t="shared" si="22"/>
        <v>39.879762018352658</v>
      </c>
      <c r="O52" s="184">
        <f t="shared" si="22"/>
        <v>39.622312142008099</v>
      </c>
      <c r="P52" s="184">
        <f t="shared" si="22"/>
        <v>39.385465808948055</v>
      </c>
      <c r="Q52" s="184">
        <f t="shared" si="22"/>
        <v>39.150035248528482</v>
      </c>
      <c r="R52" s="184">
        <f t="shared" si="22"/>
        <v>0</v>
      </c>
      <c r="S52" s="92"/>
      <c r="T52" s="92"/>
      <c r="U52" s="92"/>
      <c r="V52" s="92"/>
      <c r="W52" s="92"/>
      <c r="X52" s="92"/>
      <c r="Y52" s="92"/>
      <c r="Z52" s="92"/>
    </row>
    <row r="53" spans="1:26" s="91" customFormat="1">
      <c r="A53" s="170"/>
      <c r="B53" s="165"/>
      <c r="C53" s="166"/>
      <c r="D53" s="171"/>
      <c r="E53" s="172" t="s">
        <v>512</v>
      </c>
      <c r="G53" s="91" t="str">
        <f xml:space="preserve"> G$48</f>
        <v>£m</v>
      </c>
      <c r="H53" s="184">
        <f>SUM(J53:R53)</f>
        <v>533.3254556463869</v>
      </c>
      <c r="I53" s="184"/>
      <c r="J53" s="184">
        <f t="shared" ref="J53:R53" si="23">SUM(J51:J52)</f>
        <v>0</v>
      </c>
      <c r="K53" s="184">
        <f t="shared" si="23"/>
        <v>0</v>
      </c>
      <c r="L53" s="184">
        <f>SUM(L51:L52)</f>
        <v>0</v>
      </c>
      <c r="M53" s="185">
        <f t="shared" si="23"/>
        <v>108.18058908231419</v>
      </c>
      <c r="N53" s="185">
        <f t="shared" si="23"/>
        <v>107.28256288752453</v>
      </c>
      <c r="O53" s="184">
        <f t="shared" si="23"/>
        <v>106.58998396650162</v>
      </c>
      <c r="P53" s="184">
        <f t="shared" si="23"/>
        <v>105.95283167834353</v>
      </c>
      <c r="Q53" s="184">
        <f t="shared" si="23"/>
        <v>105.31948803170305</v>
      </c>
      <c r="R53" s="184">
        <f t="shared" si="23"/>
        <v>0</v>
      </c>
      <c r="S53" s="92"/>
      <c r="T53" s="92"/>
      <c r="U53" s="92"/>
      <c r="V53" s="92"/>
      <c r="W53" s="92"/>
      <c r="X53" s="92"/>
      <c r="Y53" s="92"/>
      <c r="Z53" s="92"/>
    </row>
    <row r="55" spans="1:26">
      <c r="A55" s="283" t="s">
        <v>513</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514</v>
      </c>
      <c r="M57" s="177"/>
      <c r="N57" s="177"/>
      <c r="O57" s="177"/>
      <c r="P57" s="177"/>
      <c r="Q57" s="177"/>
    </row>
    <row r="58" spans="1:26">
      <c r="C58" s="110" t="s">
        <v>515</v>
      </c>
      <c r="M58" s="177"/>
      <c r="N58" s="177"/>
      <c r="O58" s="177"/>
      <c r="P58" s="177"/>
      <c r="Q58" s="177"/>
    </row>
    <row r="59" spans="1:26">
      <c r="C59" s="110" t="s">
        <v>516</v>
      </c>
      <c r="M59" s="177"/>
      <c r="N59" s="177"/>
      <c r="O59" s="177"/>
      <c r="P59" s="177"/>
      <c r="Q59" s="177"/>
    </row>
    <row r="60" spans="1:26">
      <c r="M60" s="177"/>
      <c r="N60" s="177"/>
      <c r="O60" s="177"/>
      <c r="P60" s="177"/>
      <c r="Q60" s="177"/>
    </row>
    <row r="61" spans="1:26" s="91" customFormat="1">
      <c r="A61" s="170"/>
      <c r="B61" s="165"/>
      <c r="C61" s="166"/>
      <c r="D61" s="171"/>
      <c r="E61" s="172" t="s">
        <v>517</v>
      </c>
      <c r="G61" s="91" t="s">
        <v>297</v>
      </c>
      <c r="J61" s="184">
        <f t="shared" ref="J61:R61" si="24" xml:space="preserve"> J53</f>
        <v>0</v>
      </c>
      <c r="K61" s="184">
        <f t="shared" si="24"/>
        <v>0</v>
      </c>
      <c r="L61" s="184">
        <f t="shared" si="24"/>
        <v>0</v>
      </c>
      <c r="M61" s="184">
        <f t="shared" si="24"/>
        <v>108.18058908231419</v>
      </c>
      <c r="N61" s="184">
        <f t="shared" si="24"/>
        <v>107.28256288752453</v>
      </c>
      <c r="O61" s="184">
        <f t="shared" si="24"/>
        <v>106.58998396650162</v>
      </c>
      <c r="P61" s="184">
        <f t="shared" si="24"/>
        <v>105.95283167834353</v>
      </c>
      <c r="Q61" s="184">
        <f t="shared" si="24"/>
        <v>105.31948803170305</v>
      </c>
      <c r="R61" s="184">
        <f t="shared" si="24"/>
        <v>0</v>
      </c>
      <c r="S61" s="92"/>
      <c r="T61" s="92"/>
      <c r="U61" s="92"/>
      <c r="V61" s="92"/>
      <c r="W61" s="92"/>
      <c r="X61" s="92"/>
      <c r="Y61" s="92"/>
      <c r="Z61" s="92"/>
    </row>
    <row r="62" spans="1:26">
      <c r="L62" s="247"/>
      <c r="M62" s="280"/>
      <c r="N62" s="280"/>
      <c r="O62" s="280"/>
      <c r="P62" s="280"/>
      <c r="Q62" s="280"/>
      <c r="R62" s="247"/>
    </row>
    <row r="63" spans="1:26">
      <c r="A63" s="283" t="s">
        <v>518</v>
      </c>
      <c r="B63" s="284"/>
      <c r="C63" s="285"/>
      <c r="D63" s="285"/>
      <c r="E63" s="285"/>
      <c r="F63" s="285"/>
      <c r="G63" s="285"/>
      <c r="H63" s="285"/>
      <c r="I63" s="285"/>
      <c r="J63" s="285"/>
      <c r="K63" s="285"/>
      <c r="L63" s="285"/>
      <c r="M63" s="285"/>
      <c r="N63" s="285"/>
      <c r="O63" s="285"/>
      <c r="P63" s="285"/>
      <c r="Q63" s="285"/>
      <c r="R63" s="285"/>
    </row>
    <row r="65" spans="1:16383">
      <c r="C65" s="110" t="s">
        <v>519</v>
      </c>
    </row>
    <row r="67" spans="1:16383">
      <c r="B67" s="61" t="s">
        <v>520</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4.8133097446378947E-3</v>
      </c>
      <c r="R69" s="205">
        <f>Index!R$135</f>
        <v>0</v>
      </c>
    </row>
    <row r="70" spans="1:16383" s="172" customFormat="1">
      <c r="A70" s="173"/>
      <c r="B70" s="174"/>
      <c r="C70" s="175"/>
      <c r="D70" s="176"/>
      <c r="E70" s="172" t="s">
        <v>521</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2.5813309744639135E-2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522</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1803.1876473489592</v>
      </c>
      <c r="N73" s="241">
        <f t="shared" si="27"/>
        <v>1772.4516541532091</v>
      </c>
      <c r="O73" s="241">
        <f t="shared" si="27"/>
        <v>1777.3357783848439</v>
      </c>
      <c r="P73" s="241">
        <f t="shared" si="27"/>
        <v>1817.640408504865</v>
      </c>
      <c r="Q73" s="241">
        <f t="shared" si="27"/>
        <v>1821.3391301870874</v>
      </c>
      <c r="R73" s="241">
        <f t="shared" si="27"/>
        <v>1799.5984970006277</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2.5813309744639135E-2</v>
      </c>
      <c r="R74" s="172">
        <f t="shared" si="28"/>
        <v>1.999999999999913E-2</v>
      </c>
      <c r="S74" s="177"/>
      <c r="T74" s="177"/>
      <c r="U74" s="177"/>
      <c r="V74" s="177"/>
      <c r="W74" s="177"/>
      <c r="X74" s="177"/>
      <c r="Y74" s="177"/>
      <c r="Z74" s="177"/>
    </row>
    <row r="75" spans="1:16383">
      <c r="E75" s="7" t="s">
        <v>523</v>
      </c>
      <c r="G75" s="162" t="s">
        <v>297</v>
      </c>
      <c r="J75" s="184">
        <f t="shared" ref="J75:L75" si="29">J73*J74</f>
        <v>0</v>
      </c>
      <c r="K75" s="184">
        <f t="shared" si="29"/>
        <v>0</v>
      </c>
      <c r="L75" s="184">
        <f t="shared" si="29"/>
        <v>0</v>
      </c>
      <c r="M75" s="184">
        <f>M73*M74</f>
        <v>36.982259371565327</v>
      </c>
      <c r="N75" s="184">
        <f t="shared" ref="N75:R75" si="30">N73*N74</f>
        <v>72.788979551985932</v>
      </c>
      <c r="O75" s="184">
        <f t="shared" si="30"/>
        <v>109.7493633353233</v>
      </c>
      <c r="P75" s="184">
        <f t="shared" si="30"/>
        <v>73.284768184386905</v>
      </c>
      <c r="Q75" s="184">
        <f t="shared" si="30"/>
        <v>47.014791117550907</v>
      </c>
      <c r="R75" s="184">
        <f t="shared" si="30"/>
        <v>35.991969940010989</v>
      </c>
    </row>
    <row r="77" spans="1:16383" s="205" customFormat="1">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3.6799999999999999E-2</v>
      </c>
      <c r="N77" s="205">
        <f xml:space="preserve"> InpR!N$100</f>
        <v>3.6799999999999999E-2</v>
      </c>
      <c r="O77" s="205">
        <f xml:space="preserve"> InpR!O$100</f>
        <v>3.6799999999999999E-2</v>
      </c>
      <c r="P77" s="205">
        <f xml:space="preserve"> InpR!P$100</f>
        <v>3.6799999999999999E-2</v>
      </c>
      <c r="Q77" s="205">
        <f xml:space="preserve"> InpR!Q$100</f>
        <v>3.6799999999999999E-2</v>
      </c>
      <c r="R77" s="205">
        <f xml:space="preserve"> InpR!R$100</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1803.1876473489592</v>
      </c>
      <c r="N78" s="241">
        <f t="shared" si="31"/>
        <v>1772.4516541532091</v>
      </c>
      <c r="O78" s="241">
        <f t="shared" si="31"/>
        <v>1777.3357783848439</v>
      </c>
      <c r="P78" s="241">
        <f t="shared" si="31"/>
        <v>1817.640408504865</v>
      </c>
      <c r="Q78" s="241">
        <f t="shared" si="31"/>
        <v>1821.3391301870874</v>
      </c>
      <c r="R78" s="241">
        <f t="shared" si="31"/>
        <v>1799.5984970006277</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36.982259371565327</v>
      </c>
      <c r="N79" s="184">
        <f t="shared" si="32"/>
        <v>72.788979551985932</v>
      </c>
      <c r="O79" s="184">
        <f t="shared" si="32"/>
        <v>109.7493633353233</v>
      </c>
      <c r="P79" s="184">
        <f t="shared" si="32"/>
        <v>73.284768184386905</v>
      </c>
      <c r="Q79" s="184">
        <f t="shared" si="32"/>
        <v>47.014791117550907</v>
      </c>
      <c r="R79" s="184">
        <f t="shared" si="32"/>
        <v>35.991969940010989</v>
      </c>
    </row>
    <row r="80" spans="1:16383">
      <c r="E80" s="7" t="s">
        <v>524</v>
      </c>
      <c r="F80" s="244"/>
      <c r="G80" s="244" t="s">
        <v>297</v>
      </c>
      <c r="H80" s="244"/>
      <c r="I80" s="244"/>
      <c r="J80" s="184">
        <f t="shared" ref="J80:R80" si="33" xml:space="preserve"> (J78+J79) * J77</f>
        <v>0</v>
      </c>
      <c r="K80" s="184">
        <f t="shared" si="33"/>
        <v>0</v>
      </c>
      <c r="L80" s="184">
        <f t="shared" si="33"/>
        <v>0</v>
      </c>
      <c r="M80" s="184">
        <f t="shared" si="33"/>
        <v>67.718252567315304</v>
      </c>
      <c r="N80" s="184">
        <f xml:space="preserve"> (N78+N79) * N77</f>
        <v>67.904855320351174</v>
      </c>
      <c r="O80" s="184">
        <f t="shared" si="33"/>
        <v>69.444733215302151</v>
      </c>
      <c r="P80" s="184">
        <f t="shared" si="33"/>
        <v>69.586046502164464</v>
      </c>
      <c r="Q80" s="184">
        <f t="shared" si="33"/>
        <v>68.755424304010688</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E81" s="138"/>
      <c r="F81" s="138"/>
      <c r="G81" s="138"/>
      <c r="H81" s="138"/>
    </row>
    <row r="82" spans="1:18" s="200" customFormat="1">
      <c r="A82" s="196"/>
      <c r="B82" s="197"/>
      <c r="C82" s="198"/>
      <c r="D82" s="199"/>
      <c r="E82" s="250" t="str">
        <f>InpR!$E$93</f>
        <v>RCV - CPI(H) + RPI wedge initial balance - nominal - WWN</v>
      </c>
      <c r="F82" s="250">
        <f>InpR!$F$93</f>
        <v>1803.1876473489592</v>
      </c>
      <c r="G82" s="250" t="str">
        <f>InpR!$G$93</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525</v>
      </c>
      <c r="G85" s="162" t="s">
        <v>297</v>
      </c>
      <c r="J85" s="242">
        <f t="shared" ref="J85:R85" si="34" xml:space="preserve"> I88</f>
        <v>0</v>
      </c>
      <c r="K85" s="242">
        <f t="shared" si="34"/>
        <v>0</v>
      </c>
      <c r="L85" s="242">
        <f t="shared" si="34"/>
        <v>0</v>
      </c>
      <c r="M85" s="242">
        <f t="shared" si="34"/>
        <v>1803.1876473489592</v>
      </c>
      <c r="N85" s="242">
        <f t="shared" si="34"/>
        <v>1772.4516541532091</v>
      </c>
      <c r="O85" s="242">
        <f t="shared" si="34"/>
        <v>1777.3357783848439</v>
      </c>
      <c r="P85" s="242">
        <f t="shared" si="34"/>
        <v>1817.640408504865</v>
      </c>
      <c r="Q85" s="242">
        <f t="shared" si="34"/>
        <v>1821.3391301870874</v>
      </c>
      <c r="R85" s="242">
        <f t="shared" si="34"/>
        <v>1799.5984970006277</v>
      </c>
    </row>
    <row r="86" spans="1:18">
      <c r="A86" s="47"/>
      <c r="B86" s="51"/>
      <c r="C86" s="111"/>
      <c r="D86" s="56" t="s">
        <v>505</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36.982259371565327</v>
      </c>
      <c r="N86" s="242">
        <f t="shared" si="35"/>
        <v>72.788979551985932</v>
      </c>
      <c r="O86" s="242">
        <f t="shared" si="35"/>
        <v>109.7493633353233</v>
      </c>
      <c r="P86" s="242">
        <f t="shared" si="35"/>
        <v>73.284768184386905</v>
      </c>
      <c r="Q86" s="242">
        <f t="shared" si="35"/>
        <v>47.014791117550907</v>
      </c>
      <c r="R86" s="242">
        <f t="shared" si="35"/>
        <v>35.991969940010989</v>
      </c>
    </row>
    <row r="87" spans="1:18">
      <c r="A87" s="47"/>
      <c r="B87" s="51"/>
      <c r="C87" s="111"/>
      <c r="D87" s="56" t="s">
        <v>506</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67.718252567315304</v>
      </c>
      <c r="N87" s="242">
        <f t="shared" si="36"/>
        <v>67.904855320351174</v>
      </c>
      <c r="O87" s="242">
        <f t="shared" si="36"/>
        <v>69.444733215302151</v>
      </c>
      <c r="P87" s="242">
        <f t="shared" si="36"/>
        <v>69.586046502164464</v>
      </c>
      <c r="Q87" s="242">
        <f t="shared" si="36"/>
        <v>68.755424304010688</v>
      </c>
      <c r="R87" s="242">
        <f t="shared" si="36"/>
        <v>0</v>
      </c>
    </row>
    <row r="88" spans="1:18" s="138" customFormat="1">
      <c r="A88" s="134"/>
      <c r="B88" s="135"/>
      <c r="C88" s="136"/>
      <c r="D88" s="137"/>
      <c r="E88" s="138" t="s">
        <v>526</v>
      </c>
      <c r="G88" s="163" t="s">
        <v>297</v>
      </c>
      <c r="J88" s="243">
        <f t="shared" ref="J88:R88" si="37" xml:space="preserve"> IF( J83 = 1, $F82, J85 + J86 - J87)</f>
        <v>0</v>
      </c>
      <c r="K88" s="243">
        <f t="shared" si="37"/>
        <v>0</v>
      </c>
      <c r="L88" s="243">
        <f t="shared" si="37"/>
        <v>1803.1876473489592</v>
      </c>
      <c r="M88" s="243">
        <f t="shared" si="37"/>
        <v>1772.4516541532091</v>
      </c>
      <c r="N88" s="243">
        <f t="shared" si="37"/>
        <v>1777.3357783848439</v>
      </c>
      <c r="O88" s="243">
        <f t="shared" si="37"/>
        <v>1817.640408504865</v>
      </c>
      <c r="P88" s="243">
        <f t="shared" si="37"/>
        <v>1821.3391301870874</v>
      </c>
      <c r="Q88" s="243">
        <f t="shared" si="37"/>
        <v>1799.5984970006277</v>
      </c>
      <c r="R88" s="243">
        <f t="shared" si="37"/>
        <v>1835.5904669406386</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1803.1876473489592</v>
      </c>
      <c r="N90" s="185">
        <f t="shared" si="38"/>
        <v>1772.4516541532091</v>
      </c>
      <c r="O90" s="185">
        <f t="shared" si="38"/>
        <v>1777.3357783848439</v>
      </c>
      <c r="P90" s="185">
        <f t="shared" si="38"/>
        <v>1817.640408504865</v>
      </c>
      <c r="Q90" s="185">
        <f t="shared" si="38"/>
        <v>1821.3391301870874</v>
      </c>
      <c r="R90" s="185">
        <f t="shared" si="38"/>
        <v>1799.5984970006277</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36.982259371565327</v>
      </c>
      <c r="N91" s="242">
        <f t="shared" si="39"/>
        <v>72.788979551985932</v>
      </c>
      <c r="O91" s="242">
        <f t="shared" si="39"/>
        <v>109.7493633353233</v>
      </c>
      <c r="P91" s="242">
        <f t="shared" si="39"/>
        <v>73.284768184386905</v>
      </c>
      <c r="Q91" s="242">
        <f t="shared" si="39"/>
        <v>47.014791117550907</v>
      </c>
      <c r="R91" s="242">
        <f t="shared" si="39"/>
        <v>35.991969940010989</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1803.1876473489592</v>
      </c>
      <c r="M92" s="185">
        <f t="shared" si="40"/>
        <v>1772.4516541532091</v>
      </c>
      <c r="N92" s="185">
        <f t="shared" si="40"/>
        <v>1777.3357783848439</v>
      </c>
      <c r="O92" s="185">
        <f t="shared" si="40"/>
        <v>1817.640408504865</v>
      </c>
      <c r="P92" s="185">
        <f t="shared" si="40"/>
        <v>1821.3391301870874</v>
      </c>
      <c r="Q92" s="185">
        <f t="shared" si="40"/>
        <v>1799.5984970006277</v>
      </c>
      <c r="R92" s="185">
        <f t="shared" si="40"/>
        <v>1835.5904669406386</v>
      </c>
    </row>
    <row r="93" spans="1:18">
      <c r="A93" s="49"/>
      <c r="D93" s="57"/>
      <c r="E93" s="7" t="s">
        <v>527</v>
      </c>
      <c r="G93" s="92" t="s">
        <v>297</v>
      </c>
      <c r="H93" s="244"/>
      <c r="I93" s="244"/>
      <c r="J93" s="185">
        <f t="shared" ref="J93:K93" si="41" xml:space="preserve"> ( (J90+J91) + J92) / 2</f>
        <v>0</v>
      </c>
      <c r="K93" s="185">
        <f t="shared" si="41"/>
        <v>0</v>
      </c>
      <c r="L93" s="185">
        <f xml:space="preserve"> ( (L90+L91) + L92) / 2</f>
        <v>901.59382367447961</v>
      </c>
      <c r="M93" s="185">
        <f xml:space="preserve"> ( (M90+M91) + M92) / 2</f>
        <v>1806.3107804368669</v>
      </c>
      <c r="N93" s="185">
        <f t="shared" ref="N93:P93" si="42" xml:space="preserve"> ( (N90+N91) + N92) / 2</f>
        <v>1811.2882060450195</v>
      </c>
      <c r="O93" s="185">
        <f t="shared" si="42"/>
        <v>1852.3627751125161</v>
      </c>
      <c r="P93" s="185">
        <f t="shared" si="42"/>
        <v>1856.1321534381696</v>
      </c>
      <c r="Q93" s="185">
        <f xml:space="preserve"> ( (Q90+Q91) + Q92) / 2</f>
        <v>1833.9762091526331</v>
      </c>
      <c r="R93" s="185">
        <f t="shared" ref="R93" si="43" xml:space="preserve"> ( (R90+R91) + R92) / 2</f>
        <v>1835.5904669406386</v>
      </c>
    </row>
    <row r="94" spans="1:18">
      <c r="A94" s="49"/>
      <c r="D94" s="57"/>
      <c r="J94" s="92"/>
      <c r="K94" s="92"/>
      <c r="L94" s="92"/>
      <c r="M94" s="92"/>
      <c r="N94" s="92"/>
      <c r="O94" s="92"/>
      <c r="P94" s="92"/>
      <c r="Q94" s="92"/>
      <c r="R94" s="92"/>
    </row>
    <row r="95" spans="1:18">
      <c r="B95" s="61" t="s">
        <v>528</v>
      </c>
    </row>
    <row r="96" spans="1:18" s="205" customFormat="1">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2.2181345335277269E-2</v>
      </c>
      <c r="N96" s="205">
        <f xml:space="preserve"> InpR!N$107</f>
        <v>2.2181345335277269E-2</v>
      </c>
      <c r="O96" s="205">
        <f xml:space="preserve"> InpR!O$107</f>
        <v>2.2181345335277269E-2</v>
      </c>
      <c r="P96" s="205">
        <f xml:space="preserve"> InpR!P$107</f>
        <v>2.2181345335277269E-2</v>
      </c>
      <c r="Q96" s="205">
        <f xml:space="preserve"> InpR!Q$107</f>
        <v>2.2181345335277269E-2</v>
      </c>
      <c r="R96" s="205">
        <f xml:space="preserve"> InpR!R$107</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901.59382367447961</v>
      </c>
      <c r="M98" s="184">
        <f t="shared" si="44"/>
        <v>1806.3107804368669</v>
      </c>
      <c r="N98" s="184">
        <f t="shared" si="44"/>
        <v>1811.2882060450195</v>
      </c>
      <c r="O98" s="184">
        <f t="shared" si="44"/>
        <v>1852.3627751125161</v>
      </c>
      <c r="P98" s="184">
        <f t="shared" si="44"/>
        <v>1856.1321534381696</v>
      </c>
      <c r="Q98" s="184">
        <f t="shared" si="44"/>
        <v>1833.9762091526331</v>
      </c>
      <c r="R98" s="184">
        <f t="shared" si="44"/>
        <v>1835.5904669406386</v>
      </c>
    </row>
    <row r="99" spans="1:26">
      <c r="E99" s="7" t="s">
        <v>529</v>
      </c>
      <c r="F99" s="244"/>
      <c r="G99" s="184" t="s">
        <v>297</v>
      </c>
      <c r="H99" s="244"/>
      <c r="I99" s="244"/>
      <c r="J99" s="244">
        <f t="shared" ref="J99:K99" si="45">J96*J97*J98</f>
        <v>0</v>
      </c>
      <c r="K99" s="244">
        <f t="shared" si="45"/>
        <v>0</v>
      </c>
      <c r="L99" s="244">
        <f>L96*L97*L98</f>
        <v>0</v>
      </c>
      <c r="M99" s="244">
        <f>M96*M97*M98</f>
        <v>40.06640320370434</v>
      </c>
      <c r="N99" s="244">
        <f t="shared" ref="N99:R99" si="46">N96*N97*N98</f>
        <v>40.176809199999425</v>
      </c>
      <c r="O99" s="244">
        <f t="shared" si="46"/>
        <v>41.087898400983271</v>
      </c>
      <c r="P99" s="244">
        <f t="shared" si="46"/>
        <v>41.171508283323895</v>
      </c>
      <c r="Q99" s="244">
        <f t="shared" si="46"/>
        <v>40.680059631897251</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1803.1876473489592</v>
      </c>
      <c r="M102" s="185">
        <f t="shared" si="47"/>
        <v>1772.4516541532091</v>
      </c>
      <c r="N102" s="185">
        <f t="shared" si="47"/>
        <v>1777.3357783848439</v>
      </c>
      <c r="O102" s="185">
        <f t="shared" si="47"/>
        <v>1817.640408504865</v>
      </c>
      <c r="P102" s="185">
        <f t="shared" si="47"/>
        <v>1821.3391301870874</v>
      </c>
      <c r="Q102" s="185">
        <f t="shared" si="47"/>
        <v>1799.5984970006277</v>
      </c>
      <c r="R102" s="185">
        <f t="shared" si="47"/>
        <v>1835.5904669406386</v>
      </c>
    </row>
    <row r="103" spans="1:26">
      <c r="C103" s="276"/>
      <c r="E103" s="7" t="s">
        <v>530</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1799.5984970006277</v>
      </c>
      <c r="R103" s="184">
        <f t="shared" si="48"/>
        <v>0</v>
      </c>
    </row>
    <row r="104" spans="1:26">
      <c r="J104" s="91"/>
      <c r="K104" s="91"/>
      <c r="L104" s="91"/>
      <c r="M104" s="91"/>
      <c r="N104" s="91"/>
      <c r="O104" s="91"/>
      <c r="P104" s="91"/>
      <c r="Q104" s="91"/>
      <c r="R104" s="91"/>
    </row>
    <row r="105" spans="1:26">
      <c r="B105" s="61" t="s">
        <v>531</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67.718252567315304</v>
      </c>
      <c r="N106" s="184">
        <f t="shared" si="49"/>
        <v>67.904855320351174</v>
      </c>
      <c r="O106" s="184">
        <f t="shared" si="49"/>
        <v>69.444733215302151</v>
      </c>
      <c r="P106" s="184">
        <f t="shared" si="49"/>
        <v>69.586046502164464</v>
      </c>
      <c r="Q106" s="184">
        <f t="shared" si="49"/>
        <v>68.755424304010688</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40.06640320370434</v>
      </c>
      <c r="N107" s="184">
        <f t="shared" si="50"/>
        <v>40.176809199999425</v>
      </c>
      <c r="O107" s="184">
        <f t="shared" si="50"/>
        <v>41.087898400983271</v>
      </c>
      <c r="P107" s="184">
        <f t="shared" si="50"/>
        <v>41.171508283323895</v>
      </c>
      <c r="Q107" s="184">
        <f t="shared" si="50"/>
        <v>40.680059631897251</v>
      </c>
      <c r="R107" s="184">
        <f t="shared" si="50"/>
        <v>0</v>
      </c>
      <c r="S107" s="92"/>
      <c r="T107" s="92"/>
      <c r="U107" s="92"/>
      <c r="V107" s="92"/>
      <c r="W107" s="92"/>
      <c r="X107" s="92"/>
      <c r="Y107" s="92"/>
      <c r="Z107" s="92"/>
    </row>
    <row r="108" spans="1:26">
      <c r="E108" s="7" t="s">
        <v>532</v>
      </c>
      <c r="F108" s="244"/>
      <c r="G108" s="184" t="str">
        <f t="shared" si="50"/>
        <v>£m</v>
      </c>
      <c r="H108" s="244">
        <f>SUM(J108:R108)</f>
        <v>546.59199062905191</v>
      </c>
      <c r="I108" s="244"/>
      <c r="J108" s="244">
        <f t="shared" ref="J108:R108" si="51">SUM(J106:J107)</f>
        <v>0</v>
      </c>
      <c r="K108" s="244">
        <f t="shared" si="51"/>
        <v>0</v>
      </c>
      <c r="L108" s="244">
        <f t="shared" si="51"/>
        <v>0</v>
      </c>
      <c r="M108" s="244">
        <f t="shared" si="51"/>
        <v>107.78465577101964</v>
      </c>
      <c r="N108" s="244">
        <f t="shared" si="51"/>
        <v>108.0816645203506</v>
      </c>
      <c r="O108" s="244">
        <f t="shared" si="51"/>
        <v>110.53263161628541</v>
      </c>
      <c r="P108" s="244">
        <f t="shared" si="51"/>
        <v>110.75755478548837</v>
      </c>
      <c r="Q108" s="244">
        <f t="shared" si="51"/>
        <v>109.43548393590794</v>
      </c>
      <c r="R108" s="244">
        <f t="shared" si="51"/>
        <v>0</v>
      </c>
    </row>
    <row r="110" spans="1:26">
      <c r="A110" s="283" t="s">
        <v>533</v>
      </c>
      <c r="B110" s="284"/>
      <c r="C110" s="285"/>
      <c r="D110" s="285"/>
      <c r="E110" s="285"/>
      <c r="F110" s="285"/>
      <c r="G110" s="285"/>
      <c r="H110" s="285"/>
      <c r="I110" s="285"/>
      <c r="J110" s="285"/>
      <c r="K110" s="285"/>
      <c r="L110" s="285"/>
      <c r="M110" s="285"/>
      <c r="N110" s="285"/>
      <c r="O110" s="285"/>
      <c r="P110" s="285"/>
      <c r="Q110" s="285"/>
      <c r="R110" s="285"/>
    </row>
    <row r="112" spans="1:26">
      <c r="C112" s="110" t="s">
        <v>534</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108.18058908231419</v>
      </c>
      <c r="N114" s="184">
        <f t="shared" si="52"/>
        <v>107.28256288752453</v>
      </c>
      <c r="O114" s="184">
        <f t="shared" si="52"/>
        <v>106.58998396650162</v>
      </c>
      <c r="P114" s="184">
        <f t="shared" si="52"/>
        <v>105.95283167834353</v>
      </c>
      <c r="Q114" s="184">
        <f t="shared" si="52"/>
        <v>105.31948803170305</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546.59199062905191</v>
      </c>
      <c r="I115" s="184">
        <f t="shared" si="53"/>
        <v>0</v>
      </c>
      <c r="J115" s="184">
        <f t="shared" si="53"/>
        <v>0</v>
      </c>
      <c r="K115" s="184">
        <f t="shared" si="53"/>
        <v>0</v>
      </c>
      <c r="L115" s="184">
        <f t="shared" si="53"/>
        <v>0</v>
      </c>
      <c r="M115" s="184">
        <f t="shared" si="53"/>
        <v>107.78465577101964</v>
      </c>
      <c r="N115" s="184">
        <f t="shared" si="53"/>
        <v>108.0816645203506</v>
      </c>
      <c r="O115" s="184">
        <f t="shared" si="53"/>
        <v>110.53263161628541</v>
      </c>
      <c r="P115" s="184">
        <f t="shared" si="53"/>
        <v>110.75755478548837</v>
      </c>
      <c r="Q115" s="184">
        <f t="shared" si="53"/>
        <v>109.43548393590794</v>
      </c>
      <c r="R115" s="184">
        <f t="shared" si="53"/>
        <v>0</v>
      </c>
    </row>
    <row r="116" spans="1:26" s="184" customFormat="1">
      <c r="A116" s="180"/>
      <c r="B116" s="181"/>
      <c r="C116" s="182"/>
      <c r="D116" s="183"/>
      <c r="E116" s="7" t="s">
        <v>535</v>
      </c>
      <c r="G116" s="184" t="str">
        <f t="shared" ref="G116" si="54" xml:space="preserve"> G$99</f>
        <v>£m</v>
      </c>
      <c r="H116" s="244">
        <f>SUM(J116:R116)</f>
        <v>13.26653498266505</v>
      </c>
      <c r="M116" s="184">
        <f>M115-M114</f>
        <v>-0.39593331129454157</v>
      </c>
      <c r="N116" s="184">
        <f t="shared" ref="N116:Q116" si="55">N115-N114</f>
        <v>0.79910163282606561</v>
      </c>
      <c r="O116" s="184">
        <f t="shared" si="55"/>
        <v>3.9426476497837939</v>
      </c>
      <c r="P116" s="184">
        <f t="shared" si="55"/>
        <v>4.804723107144838</v>
      </c>
      <c r="Q116" s="184">
        <f t="shared" si="55"/>
        <v>4.1159959042048939</v>
      </c>
      <c r="S116" s="185"/>
      <c r="T116" s="185"/>
      <c r="U116" s="185"/>
      <c r="V116" s="185"/>
      <c r="W116" s="185"/>
      <c r="X116" s="185"/>
      <c r="Y116" s="185"/>
      <c r="Z116" s="185"/>
    </row>
    <row r="118" spans="1:26">
      <c r="A118" s="283" t="s">
        <v>536</v>
      </c>
      <c r="B118" s="284"/>
      <c r="C118" s="285"/>
      <c r="D118" s="285"/>
      <c r="E118" s="285"/>
      <c r="F118" s="285"/>
      <c r="G118" s="285"/>
      <c r="H118" s="285"/>
      <c r="I118" s="285"/>
      <c r="J118" s="285"/>
      <c r="K118" s="285"/>
      <c r="L118" s="285"/>
      <c r="M118" s="285"/>
      <c r="N118" s="285"/>
      <c r="O118" s="285"/>
      <c r="P118" s="285"/>
      <c r="Q118" s="285"/>
      <c r="R118" s="285"/>
    </row>
    <row r="120" spans="1:26">
      <c r="C120" s="110" t="s">
        <v>537</v>
      </c>
    </row>
    <row r="121" spans="1:26">
      <c r="C121" s="110" t="s">
        <v>538</v>
      </c>
    </row>
    <row r="122" spans="1:26">
      <c r="C122" s="110" t="s">
        <v>539</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540</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1803.1876473489592</v>
      </c>
      <c r="N128" s="342">
        <f t="shared" si="58"/>
        <v>1778.9625313046772</v>
      </c>
      <c r="O128" s="342">
        <f t="shared" si="58"/>
        <v>1764.1950488365853</v>
      </c>
      <c r="P128" s="342">
        <f t="shared" si="58"/>
        <v>1752.8060190584827</v>
      </c>
      <c r="Q128" s="342">
        <f t="shared" si="58"/>
        <v>1742.3284457989598</v>
      </c>
      <c r="R128" s="342">
        <f t="shared" si="58"/>
        <v>1731.9135032813515</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541</v>
      </c>
      <c r="G130" s="91" t="s">
        <v>297</v>
      </c>
      <c r="J130" s="246">
        <f>J128*J129</f>
        <v>0</v>
      </c>
      <c r="K130" s="246">
        <f t="shared" ref="K130:L130" si="60">K128*K129</f>
        <v>0</v>
      </c>
      <c r="L130" s="246">
        <f t="shared" si="60"/>
        <v>0</v>
      </c>
      <c r="M130" s="246">
        <f>M128*M129</f>
        <v>43.741890965697309</v>
      </c>
      <c r="N130" s="246">
        <f t="shared" ref="N130:R130" si="61">N128*N129</f>
        <v>52.635318401080063</v>
      </c>
      <c r="O130" s="246">
        <f t="shared" si="61"/>
        <v>55.578642046390804</v>
      </c>
      <c r="P130" s="246">
        <f t="shared" si="61"/>
        <v>56.08979260987266</v>
      </c>
      <c r="Q130" s="246">
        <f t="shared" si="61"/>
        <v>55.754510265566374</v>
      </c>
      <c r="R130" s="246">
        <f t="shared" si="61"/>
        <v>51.957405098440205</v>
      </c>
    </row>
    <row r="132" spans="1:16383" s="205" customFormat="1">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3.6799999999999999E-2</v>
      </c>
      <c r="N132" s="205">
        <f xml:space="preserve"> InpR!N$100</f>
        <v>3.6799999999999999E-2</v>
      </c>
      <c r="O132" s="205">
        <f xml:space="preserve"> InpR!O$100</f>
        <v>3.6799999999999999E-2</v>
      </c>
      <c r="P132" s="205">
        <f xml:space="preserve"> InpR!P$100</f>
        <v>3.6799999999999999E-2</v>
      </c>
      <c r="Q132" s="205">
        <f xml:space="preserve"> InpR!Q$100</f>
        <v>3.6799999999999999E-2</v>
      </c>
      <c r="R132" s="205">
        <f xml:space="preserve"> InpR!R$100</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1803.1876473489592</v>
      </c>
      <c r="N133" s="342">
        <f t="shared" si="62"/>
        <v>1778.9625313046772</v>
      </c>
      <c r="O133" s="342">
        <f t="shared" si="62"/>
        <v>1764.1950488365853</v>
      </c>
      <c r="P133" s="342">
        <f t="shared" si="62"/>
        <v>1752.8060190584827</v>
      </c>
      <c r="Q133" s="342">
        <f t="shared" si="62"/>
        <v>1742.3284457989598</v>
      </c>
      <c r="R133" s="342">
        <f t="shared" si="62"/>
        <v>1731.9135032813515</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43.741890965697309</v>
      </c>
      <c r="N134" s="246">
        <f t="shared" si="63"/>
        <v>52.635318401080063</v>
      </c>
      <c r="O134" s="246">
        <f t="shared" si="63"/>
        <v>55.578642046390804</v>
      </c>
      <c r="P134" s="246">
        <f t="shared" si="63"/>
        <v>56.08979260987266</v>
      </c>
      <c r="Q134" s="246">
        <f t="shared" si="63"/>
        <v>55.754510265566374</v>
      </c>
      <c r="R134" s="246">
        <f t="shared" si="63"/>
        <v>51.957405098440205</v>
      </c>
    </row>
    <row r="135" spans="1:16383">
      <c r="C135" s="276"/>
      <c r="E135" s="7" t="s">
        <v>542</v>
      </c>
      <c r="F135" s="247"/>
      <c r="G135" s="162" t="s">
        <v>297</v>
      </c>
      <c r="H135" s="247"/>
      <c r="I135" s="247"/>
      <c r="J135" s="246">
        <f t="shared" ref="J135:L135" si="64" xml:space="preserve"> (J133+J134) * J132</f>
        <v>0</v>
      </c>
      <c r="K135" s="246">
        <f t="shared" si="64"/>
        <v>0</v>
      </c>
      <c r="L135" s="246">
        <f t="shared" si="64"/>
        <v>0</v>
      </c>
      <c r="M135" s="246">
        <f xml:space="preserve"> (M133+M134) * M132</f>
        <v>67.967007009979369</v>
      </c>
      <c r="N135" s="246">
        <f t="shared" ref="N135:R135" si="65" xml:space="preserve"> (N133+N134) * N132</f>
        <v>67.40280086917187</v>
      </c>
      <c r="O135" s="246">
        <f t="shared" si="65"/>
        <v>66.967671824493522</v>
      </c>
      <c r="P135" s="246">
        <f t="shared" si="65"/>
        <v>66.567365869395474</v>
      </c>
      <c r="Q135" s="246">
        <f t="shared" si="65"/>
        <v>66.169452783174563</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E136" s="138"/>
      <c r="F136" s="138"/>
      <c r="G136" s="138"/>
      <c r="H136" s="138"/>
    </row>
    <row r="137" spans="1:16383" s="200" customFormat="1">
      <c r="A137" s="196"/>
      <c r="B137" s="197"/>
      <c r="C137" s="198"/>
      <c r="D137" s="199"/>
      <c r="E137" s="250" t="str">
        <f>InpR!$E$93</f>
        <v>RCV - CPI(H) + RPI wedge initial balance - nominal - WWN</v>
      </c>
      <c r="F137" s="250">
        <f>InpR!$F$93</f>
        <v>1803.1876473489592</v>
      </c>
      <c r="G137" s="250" t="str">
        <f>InpR!$G$93</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543</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1803.1876473489592</v>
      </c>
      <c r="N140" s="242">
        <f t="shared" ref="N140" si="70" xml:space="preserve"> M143</f>
        <v>1778.9625313046772</v>
      </c>
      <c r="O140" s="242">
        <f t="shared" ref="O140" si="71" xml:space="preserve"> N143</f>
        <v>1764.1950488365853</v>
      </c>
      <c r="P140" s="242">
        <f t="shared" ref="P140" si="72" xml:space="preserve"> O143</f>
        <v>1752.8060190584827</v>
      </c>
      <c r="Q140" s="242">
        <f t="shared" ref="Q140" si="73" xml:space="preserve"> P143</f>
        <v>1742.3284457989598</v>
      </c>
      <c r="R140" s="242">
        <f t="shared" ref="R140" si="74" xml:space="preserve"> Q143</f>
        <v>1731.9135032813515</v>
      </c>
    </row>
    <row r="141" spans="1:16383">
      <c r="A141" s="47"/>
      <c r="B141" s="51"/>
      <c r="C141" s="111"/>
      <c r="D141" s="56" t="s">
        <v>505</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43.741890965697309</v>
      </c>
      <c r="N141" s="242">
        <f t="shared" si="75"/>
        <v>52.635318401080063</v>
      </c>
      <c r="O141" s="242">
        <f t="shared" si="75"/>
        <v>55.578642046390804</v>
      </c>
      <c r="P141" s="242">
        <f t="shared" si="75"/>
        <v>56.08979260987266</v>
      </c>
      <c r="Q141" s="242">
        <f t="shared" si="75"/>
        <v>55.754510265566374</v>
      </c>
      <c r="R141" s="242">
        <f t="shared" si="75"/>
        <v>51.957405098440205</v>
      </c>
    </row>
    <row r="142" spans="1:16383">
      <c r="A142" s="47"/>
      <c r="B142" s="51"/>
      <c r="C142" s="111"/>
      <c r="D142" s="56" t="s">
        <v>506</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67.967007009979369</v>
      </c>
      <c r="N142" s="242">
        <f t="shared" si="76"/>
        <v>67.40280086917187</v>
      </c>
      <c r="O142" s="242">
        <f t="shared" si="76"/>
        <v>66.967671824493522</v>
      </c>
      <c r="P142" s="242">
        <f t="shared" si="76"/>
        <v>66.567365869395474</v>
      </c>
      <c r="Q142" s="242">
        <f t="shared" si="76"/>
        <v>66.169452783174563</v>
      </c>
      <c r="R142" s="242">
        <f t="shared" si="76"/>
        <v>0</v>
      </c>
    </row>
    <row r="143" spans="1:16383" s="138" customFormat="1">
      <c r="A143" s="134"/>
      <c r="B143" s="135"/>
      <c r="C143" s="277"/>
      <c r="D143" s="137"/>
      <c r="E143" s="138" t="s">
        <v>544</v>
      </c>
      <c r="G143" s="163" t="s">
        <v>297</v>
      </c>
      <c r="J143" s="243">
        <f t="shared" ref="J143:K143" si="77" xml:space="preserve"> IF( J138 = 1, $F137, J140 + J141 - J142)</f>
        <v>0</v>
      </c>
      <c r="K143" s="243">
        <f t="shared" si="77"/>
        <v>0</v>
      </c>
      <c r="L143" s="243">
        <f xml:space="preserve"> IF( L138 = 1, $F137, L140 + L141 - L142)</f>
        <v>1803.1876473489592</v>
      </c>
      <c r="M143" s="243">
        <f t="shared" ref="M143:R143" si="78" xml:space="preserve"> IF( M138 = 1, $F137, M140 + M141 - M142)</f>
        <v>1778.9625313046772</v>
      </c>
      <c r="N143" s="243">
        <f t="shared" si="78"/>
        <v>1764.1950488365853</v>
      </c>
      <c r="O143" s="243">
        <f t="shared" si="78"/>
        <v>1752.8060190584827</v>
      </c>
      <c r="P143" s="243">
        <f t="shared" si="78"/>
        <v>1742.3284457989598</v>
      </c>
      <c r="Q143" s="243">
        <f t="shared" si="78"/>
        <v>1731.9135032813515</v>
      </c>
      <c r="R143" s="243">
        <f t="shared" si="78"/>
        <v>1783.8709083797917</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1803.1876473489592</v>
      </c>
      <c r="N145" s="185">
        <f t="shared" si="79"/>
        <v>1778.9625313046772</v>
      </c>
      <c r="O145" s="185">
        <f t="shared" si="79"/>
        <v>1764.1950488365853</v>
      </c>
      <c r="P145" s="185">
        <f t="shared" si="79"/>
        <v>1752.8060190584827</v>
      </c>
      <c r="Q145" s="185">
        <f t="shared" si="79"/>
        <v>1742.3284457989598</v>
      </c>
      <c r="R145" s="185">
        <f t="shared" si="79"/>
        <v>1731.9135032813515</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43.741890965697309</v>
      </c>
      <c r="N146" s="185">
        <f t="shared" si="80"/>
        <v>52.635318401080063</v>
      </c>
      <c r="O146" s="185">
        <f t="shared" si="80"/>
        <v>55.578642046390804</v>
      </c>
      <c r="P146" s="185">
        <f t="shared" si="80"/>
        <v>56.08979260987266</v>
      </c>
      <c r="Q146" s="185">
        <f t="shared" si="80"/>
        <v>55.754510265566374</v>
      </c>
      <c r="R146" s="185">
        <f t="shared" si="80"/>
        <v>51.957405098440205</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1803.1876473489592</v>
      </c>
      <c r="M147" s="185">
        <f t="shared" si="81"/>
        <v>1778.9625313046772</v>
      </c>
      <c r="N147" s="185">
        <f t="shared" si="81"/>
        <v>1764.1950488365853</v>
      </c>
      <c r="O147" s="185">
        <f t="shared" si="81"/>
        <v>1752.8060190584827</v>
      </c>
      <c r="P147" s="185">
        <f t="shared" si="81"/>
        <v>1742.3284457989598</v>
      </c>
      <c r="Q147" s="185">
        <f t="shared" si="81"/>
        <v>1731.9135032813515</v>
      </c>
      <c r="R147" s="185">
        <f t="shared" si="81"/>
        <v>1783.8709083797917</v>
      </c>
    </row>
    <row r="148" spans="1:18">
      <c r="A148" s="49"/>
      <c r="C148" s="276"/>
      <c r="D148" s="57"/>
      <c r="E148" s="7" t="s">
        <v>545</v>
      </c>
      <c r="F148" s="244"/>
      <c r="G148" s="185" t="s">
        <v>297</v>
      </c>
      <c r="H148" s="244"/>
      <c r="I148" s="244"/>
      <c r="J148" s="185">
        <f t="shared" ref="J148:L148" si="82" xml:space="preserve"> ( (J145+J146) + J147) / 2</f>
        <v>0</v>
      </c>
      <c r="K148" s="185">
        <f t="shared" si="82"/>
        <v>0</v>
      </c>
      <c r="L148" s="185">
        <f t="shared" si="82"/>
        <v>901.59382367447961</v>
      </c>
      <c r="M148" s="185">
        <f xml:space="preserve"> ( (M145+M146) + M147) / 2</f>
        <v>1812.9460348096668</v>
      </c>
      <c r="N148" s="185">
        <f t="shared" ref="N148:R148" si="83" xml:space="preserve"> ( (N145+N146) + N147) / 2</f>
        <v>1797.8964492711712</v>
      </c>
      <c r="O148" s="185">
        <f t="shared" si="83"/>
        <v>1786.2898549707293</v>
      </c>
      <c r="P148" s="185">
        <f t="shared" si="83"/>
        <v>1775.6121287336575</v>
      </c>
      <c r="Q148" s="185">
        <f t="shared" si="83"/>
        <v>1764.9982296729388</v>
      </c>
      <c r="R148" s="185">
        <f t="shared" si="83"/>
        <v>1783.8709083797917</v>
      </c>
    </row>
    <row r="150" spans="1:18" s="205" customFormat="1">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2.2181345335277269E-2</v>
      </c>
      <c r="N150" s="205">
        <f xml:space="preserve"> InpR!N$107</f>
        <v>2.2181345335277269E-2</v>
      </c>
      <c r="O150" s="205">
        <f xml:space="preserve"> InpR!O$107</f>
        <v>2.2181345335277269E-2</v>
      </c>
      <c r="P150" s="205">
        <f xml:space="preserve"> InpR!P$107</f>
        <v>2.2181345335277269E-2</v>
      </c>
      <c r="Q150" s="205">
        <f xml:space="preserve"> InpR!Q$107</f>
        <v>2.2181345335277269E-2</v>
      </c>
      <c r="R150" s="205">
        <f xml:space="preserve"> InpR!R$107</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901.59382367447961</v>
      </c>
      <c r="M152" s="185">
        <f t="shared" si="84"/>
        <v>1812.9460348096668</v>
      </c>
      <c r="N152" s="185">
        <f t="shared" si="84"/>
        <v>1797.8964492711712</v>
      </c>
      <c r="O152" s="185">
        <f t="shared" si="84"/>
        <v>1786.2898549707293</v>
      </c>
      <c r="P152" s="185">
        <f t="shared" si="84"/>
        <v>1775.6121287336575</v>
      </c>
      <c r="Q152" s="185">
        <f t="shared" si="84"/>
        <v>1764.9982296729388</v>
      </c>
      <c r="R152" s="185">
        <f t="shared" si="84"/>
        <v>1783.8709083797917</v>
      </c>
    </row>
    <row r="153" spans="1:18">
      <c r="C153" s="276"/>
      <c r="E153" s="7" t="s">
        <v>546</v>
      </c>
      <c r="F153" s="244"/>
      <c r="G153" s="184" t="s">
        <v>297</v>
      </c>
      <c r="H153" s="244"/>
      <c r="I153" s="244"/>
      <c r="J153" s="246">
        <f t="shared" ref="J153:K153" si="85">J150*J151*J152</f>
        <v>0</v>
      </c>
      <c r="K153" s="246">
        <f t="shared" si="85"/>
        <v>0</v>
      </c>
      <c r="L153" s="246">
        <f>L150*L151*L152</f>
        <v>0</v>
      </c>
      <c r="M153" s="246">
        <f t="shared" ref="M153:R153" si="86">M150*M151*M152</f>
        <v>40.213582072334823</v>
      </c>
      <c r="N153" s="246">
        <f t="shared" si="86"/>
        <v>39.879762018352658</v>
      </c>
      <c r="O153" s="246">
        <f t="shared" si="86"/>
        <v>39.622312142008099</v>
      </c>
      <c r="P153" s="246">
        <f t="shared" si="86"/>
        <v>39.385465808948055</v>
      </c>
      <c r="Q153" s="246">
        <f t="shared" si="86"/>
        <v>39.150035248528482</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67.967007009979369</v>
      </c>
      <c r="N155" s="185">
        <f t="shared" si="87"/>
        <v>67.40280086917187</v>
      </c>
      <c r="O155" s="185">
        <f t="shared" si="87"/>
        <v>66.967671824493522</v>
      </c>
      <c r="P155" s="185">
        <f t="shared" si="87"/>
        <v>66.567365869395474</v>
      </c>
      <c r="Q155" s="185">
        <f t="shared" si="87"/>
        <v>66.169452783174563</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40.213582072334823</v>
      </c>
      <c r="N156" s="185">
        <f t="shared" si="88"/>
        <v>39.879762018352658</v>
      </c>
      <c r="O156" s="185">
        <f t="shared" si="88"/>
        <v>39.622312142008099</v>
      </c>
      <c r="P156" s="185">
        <f t="shared" si="88"/>
        <v>39.385465808948055</v>
      </c>
      <c r="Q156" s="185">
        <f t="shared" si="88"/>
        <v>39.150035248528482</v>
      </c>
      <c r="R156" s="185">
        <f t="shared" si="88"/>
        <v>0</v>
      </c>
    </row>
    <row r="157" spans="1:18">
      <c r="C157" s="276"/>
      <c r="E157" s="7" t="s">
        <v>547</v>
      </c>
      <c r="F157" s="244"/>
      <c r="G157" s="184" t="str">
        <f t="shared" ref="G157" si="89">G$270</f>
        <v>£m</v>
      </c>
      <c r="H157" s="244">
        <f>SUM(J157:R157)</f>
        <v>533.3254556463869</v>
      </c>
      <c r="I157" s="244"/>
      <c r="J157" s="244">
        <f t="shared" ref="J157:K157" si="90">SUM(J155:J156)</f>
        <v>0</v>
      </c>
      <c r="K157" s="244">
        <f t="shared" si="90"/>
        <v>0</v>
      </c>
      <c r="L157" s="244">
        <f>SUM(L155:L156)</f>
        <v>0</v>
      </c>
      <c r="M157" s="244">
        <f t="shared" ref="M157:R157" si="91">SUM(M155:M156)</f>
        <v>108.18058908231419</v>
      </c>
      <c r="N157" s="244">
        <f t="shared" si="91"/>
        <v>107.28256288752453</v>
      </c>
      <c r="O157" s="244">
        <f t="shared" si="91"/>
        <v>106.58998396650162</v>
      </c>
      <c r="P157" s="244">
        <f t="shared" si="91"/>
        <v>105.95283167834353</v>
      </c>
      <c r="Q157" s="244">
        <f t="shared" si="91"/>
        <v>105.31948803170305</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533.3254556463869</v>
      </c>
      <c r="I159" s="244">
        <f t="shared" si="92"/>
        <v>0</v>
      </c>
      <c r="J159" s="244">
        <f t="shared" si="92"/>
        <v>0</v>
      </c>
      <c r="K159" s="244">
        <f t="shared" si="92"/>
        <v>0</v>
      </c>
      <c r="L159" s="244">
        <f t="shared" si="92"/>
        <v>0</v>
      </c>
      <c r="M159" s="244">
        <f t="shared" si="92"/>
        <v>108.18058908231419</v>
      </c>
      <c r="N159" s="244">
        <f t="shared" si="92"/>
        <v>107.28256288752453</v>
      </c>
      <c r="O159" s="244">
        <f t="shared" si="92"/>
        <v>106.58998396650162</v>
      </c>
      <c r="P159" s="244">
        <f t="shared" si="92"/>
        <v>105.95283167834353</v>
      </c>
      <c r="Q159" s="244">
        <f t="shared" si="92"/>
        <v>105.31948803170305</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546.59199062905191</v>
      </c>
      <c r="I160" s="184">
        <f t="shared" si="93"/>
        <v>0</v>
      </c>
      <c r="J160" s="184">
        <f t="shared" si="93"/>
        <v>0</v>
      </c>
      <c r="K160" s="184">
        <f t="shared" si="93"/>
        <v>0</v>
      </c>
      <c r="L160" s="184">
        <f t="shared" si="93"/>
        <v>0</v>
      </c>
      <c r="M160" s="184">
        <f t="shared" si="93"/>
        <v>107.78465577101964</v>
      </c>
      <c r="N160" s="184">
        <f t="shared" si="93"/>
        <v>108.0816645203506</v>
      </c>
      <c r="O160" s="184">
        <f t="shared" si="93"/>
        <v>110.53263161628541</v>
      </c>
      <c r="P160" s="184">
        <f t="shared" si="93"/>
        <v>110.75755478548837</v>
      </c>
      <c r="Q160" s="184">
        <f t="shared" si="93"/>
        <v>109.43548393590794</v>
      </c>
      <c r="R160" s="184">
        <f t="shared" si="93"/>
        <v>0</v>
      </c>
    </row>
    <row r="161" spans="1:16383" s="185" customFormat="1">
      <c r="A161" s="252"/>
      <c r="B161" s="181"/>
      <c r="C161" s="182"/>
      <c r="D161" s="253"/>
      <c r="E161" s="7" t="s">
        <v>548</v>
      </c>
      <c r="G161" s="185" t="str">
        <f t="shared" ref="G161" si="94" xml:space="preserve"> G$268</f>
        <v>£m</v>
      </c>
      <c r="H161" s="185">
        <f xml:space="preserve"> SUM(J161:R161)</f>
        <v>13.26653498266505</v>
      </c>
      <c r="J161" s="185">
        <f t="shared" ref="J161:K161" si="95">J160-J159</f>
        <v>0</v>
      </c>
      <c r="K161" s="185">
        <f t="shared" si="95"/>
        <v>0</v>
      </c>
      <c r="L161" s="185">
        <f>L160-L159</f>
        <v>0</v>
      </c>
      <c r="M161" s="185">
        <f>M160-M159</f>
        <v>-0.39593331129454157</v>
      </c>
      <c r="N161" s="185">
        <f t="shared" ref="N161:R161" si="96">N160-N159</f>
        <v>0.79910163282606561</v>
      </c>
      <c r="O161" s="185">
        <f t="shared" si="96"/>
        <v>3.9426476497837939</v>
      </c>
      <c r="P161" s="185">
        <f t="shared" si="96"/>
        <v>4.804723107144838</v>
      </c>
      <c r="Q161" s="185">
        <f t="shared" si="96"/>
        <v>4.1159959042048939</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13.26653498266505</v>
      </c>
      <c r="I163" s="185">
        <f t="shared" si="97"/>
        <v>0</v>
      </c>
      <c r="J163" s="185">
        <f t="shared" si="97"/>
        <v>0</v>
      </c>
      <c r="K163" s="185">
        <f t="shared" si="97"/>
        <v>0</v>
      </c>
      <c r="L163" s="185">
        <f t="shared" si="97"/>
        <v>0</v>
      </c>
      <c r="M163" s="185">
        <f t="shared" si="97"/>
        <v>-0.39593331129454157</v>
      </c>
      <c r="N163" s="185">
        <f t="shared" si="97"/>
        <v>0.79910163282606561</v>
      </c>
      <c r="O163" s="185">
        <f t="shared" si="97"/>
        <v>3.9426476497837939</v>
      </c>
      <c r="P163" s="185">
        <f t="shared" si="97"/>
        <v>4.804723107144838</v>
      </c>
      <c r="Q163" s="185">
        <f t="shared" si="97"/>
        <v>4.1159959042048939</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13.26653498266505</v>
      </c>
      <c r="I164" s="248">
        <f t="shared" si="98"/>
        <v>0</v>
      </c>
      <c r="J164" s="248">
        <f t="shared" si="98"/>
        <v>0</v>
      </c>
      <c r="K164" s="248">
        <f t="shared" si="98"/>
        <v>0</v>
      </c>
      <c r="L164" s="248">
        <f t="shared" si="98"/>
        <v>0</v>
      </c>
      <c r="M164" s="248">
        <f t="shared" si="98"/>
        <v>-0.39593331129454157</v>
      </c>
      <c r="N164" s="248">
        <f t="shared" si="98"/>
        <v>0.79910163282606561</v>
      </c>
      <c r="O164" s="248">
        <f t="shared" si="98"/>
        <v>3.9426476497837939</v>
      </c>
      <c r="P164" s="248">
        <f t="shared" si="98"/>
        <v>4.804723107144838</v>
      </c>
      <c r="Q164" s="248">
        <f t="shared" si="98"/>
        <v>4.1159959042048939</v>
      </c>
      <c r="R164" s="248">
        <f t="shared" si="98"/>
        <v>0</v>
      </c>
      <c r="S164" s="92"/>
      <c r="T164" s="92"/>
      <c r="U164" s="92"/>
      <c r="V164" s="92"/>
      <c r="W164" s="92"/>
      <c r="X164" s="92"/>
      <c r="Y164" s="92"/>
      <c r="Z164" s="92"/>
    </row>
    <row r="165" spans="1:16383" s="211" customFormat="1">
      <c r="A165" s="224"/>
      <c r="B165" s="208"/>
      <c r="C165" s="209"/>
      <c r="D165" s="210"/>
      <c r="E165" s="7" t="s">
        <v>549</v>
      </c>
      <c r="F165" s="225">
        <f>SUM(J165:R165)</f>
        <v>0</v>
      </c>
      <c r="G165" s="211" t="s">
        <v>467</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550</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1803.1876473489592</v>
      </c>
      <c r="M169" s="185">
        <f t="shared" si="101"/>
        <v>1778.9625313046772</v>
      </c>
      <c r="N169" s="185">
        <f t="shared" si="101"/>
        <v>1764.1950488365853</v>
      </c>
      <c r="O169" s="185">
        <f t="shared" si="101"/>
        <v>1752.8060190584827</v>
      </c>
      <c r="P169" s="185">
        <f t="shared" si="101"/>
        <v>1742.3284457989598</v>
      </c>
      <c r="Q169" s="185">
        <f t="shared" si="101"/>
        <v>1731.9135032813515</v>
      </c>
      <c r="R169" s="185">
        <f t="shared" si="101"/>
        <v>1783.8709083797917</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1803.1876473489592</v>
      </c>
      <c r="M170" s="185">
        <f t="shared" si="102"/>
        <v>1772.4516541532091</v>
      </c>
      <c r="N170" s="185">
        <f t="shared" si="102"/>
        <v>1777.3357783848439</v>
      </c>
      <c r="O170" s="185">
        <f t="shared" si="102"/>
        <v>1817.640408504865</v>
      </c>
      <c r="P170" s="185">
        <f t="shared" si="102"/>
        <v>1821.3391301870874</v>
      </c>
      <c r="Q170" s="185">
        <f t="shared" si="102"/>
        <v>1799.5984970006277</v>
      </c>
      <c r="R170" s="185">
        <f t="shared" si="102"/>
        <v>1835.5904669406386</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551</v>
      </c>
      <c r="F172" s="184"/>
      <c r="G172" s="184" t="s">
        <v>297</v>
      </c>
      <c r="H172" s="244"/>
      <c r="I172" s="184"/>
      <c r="J172" s="184">
        <f xml:space="preserve"> IF(J$171 = 0, 0, J169 / J$171)</f>
        <v>0</v>
      </c>
      <c r="K172" s="184">
        <f t="shared" ref="K172:R172" si="103" xml:space="preserve"> IF(K$171 = 0, 0, K169 / K$171)</f>
        <v>0</v>
      </c>
      <c r="L172" s="184">
        <f t="shared" si="103"/>
        <v>1731.166083028405</v>
      </c>
      <c r="M172" s="184">
        <f t="shared" si="103"/>
        <v>1674.6932837016216</v>
      </c>
      <c r="N172" s="184">
        <f t="shared" si="103"/>
        <v>1628.1598073352723</v>
      </c>
      <c r="O172" s="184">
        <f t="shared" si="103"/>
        <v>1584.7631548279571</v>
      </c>
      <c r="P172" s="184">
        <f t="shared" si="103"/>
        <v>1542.889397251379</v>
      </c>
      <c r="Q172" s="184">
        <f t="shared" si="103"/>
        <v>1502.1220583647078</v>
      </c>
      <c r="R172" s="184">
        <f t="shared" si="103"/>
        <v>1516.8487452114218</v>
      </c>
      <c r="S172" s="92"/>
      <c r="T172" s="92"/>
      <c r="U172" s="92"/>
      <c r="V172" s="92"/>
      <c r="W172" s="92"/>
      <c r="X172" s="92"/>
      <c r="Y172" s="92"/>
      <c r="Z172" s="92"/>
    </row>
    <row r="173" spans="1:16383" s="91" customFormat="1">
      <c r="A173" s="170"/>
      <c r="B173" s="165"/>
      <c r="C173" s="166"/>
      <c r="D173" s="171"/>
      <c r="E173" s="7" t="s">
        <v>552</v>
      </c>
      <c r="F173" s="184"/>
      <c r="G173" s="184" t="s">
        <v>297</v>
      </c>
      <c r="H173" s="244"/>
      <c r="I173" s="184"/>
      <c r="J173" s="184">
        <f t="shared" ref="J173:R173" si="104" xml:space="preserve"> IF(J$171 = 0, 0, J170 / J$171)</f>
        <v>0</v>
      </c>
      <c r="K173" s="184">
        <f t="shared" si="104"/>
        <v>0</v>
      </c>
      <c r="L173" s="184">
        <f t="shared" si="104"/>
        <v>1731.166083028405</v>
      </c>
      <c r="M173" s="184">
        <f t="shared" si="104"/>
        <v>1668.5640246280348</v>
      </c>
      <c r="N173" s="184">
        <f t="shared" si="104"/>
        <v>1640.2872689238573</v>
      </c>
      <c r="O173" s="184">
        <f t="shared" si="104"/>
        <v>1643.3818213793099</v>
      </c>
      <c r="P173" s="184">
        <f t="shared" si="104"/>
        <v>1612.8559684256886</v>
      </c>
      <c r="Q173" s="184">
        <f t="shared" si="104"/>
        <v>1560.8265617324403</v>
      </c>
      <c r="R173" s="184">
        <f t="shared" si="104"/>
        <v>1560.8265617324405</v>
      </c>
      <c r="S173" s="92"/>
      <c r="T173" s="92"/>
      <c r="U173" s="92"/>
      <c r="V173" s="92"/>
      <c r="W173" s="92"/>
      <c r="X173" s="92"/>
      <c r="Y173" s="92"/>
      <c r="Z173" s="92"/>
    </row>
    <row r="174" spans="1:16383" s="91" customFormat="1">
      <c r="A174" s="170"/>
      <c r="B174" s="165"/>
      <c r="C174" s="166"/>
      <c r="D174" s="171"/>
      <c r="E174" s="7" t="s">
        <v>553</v>
      </c>
      <c r="F174" s="184"/>
      <c r="G174" s="184" t="s">
        <v>297</v>
      </c>
      <c r="H174" s="244"/>
      <c r="I174" s="184"/>
      <c r="J174" s="185">
        <f>J173-J172</f>
        <v>0</v>
      </c>
      <c r="K174" s="185">
        <f t="shared" ref="K174:R174" si="105">K173-K172</f>
        <v>0</v>
      </c>
      <c r="L174" s="185">
        <f t="shared" si="105"/>
        <v>0</v>
      </c>
      <c r="M174" s="185">
        <f t="shared" si="105"/>
        <v>-6.1292590735868089</v>
      </c>
      <c r="N174" s="185">
        <f t="shared" si="105"/>
        <v>12.127461588584993</v>
      </c>
      <c r="O174" s="185">
        <f t="shared" si="105"/>
        <v>58.618666551352817</v>
      </c>
      <c r="P174" s="185">
        <f t="shared" si="105"/>
        <v>69.966571174309593</v>
      </c>
      <c r="Q174" s="185">
        <f t="shared" si="105"/>
        <v>58.704503367732514</v>
      </c>
      <c r="R174" s="185">
        <f t="shared" si="105"/>
        <v>43.977816521018667</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-6.1292590735868089</v>
      </c>
      <c r="N176" s="185">
        <f t="shared" si="106"/>
        <v>12.127461588584993</v>
      </c>
      <c r="O176" s="185">
        <f t="shared" si="106"/>
        <v>58.618666551352817</v>
      </c>
      <c r="P176" s="185">
        <f t="shared" si="106"/>
        <v>69.966571174309593</v>
      </c>
      <c r="Q176" s="185">
        <f t="shared" si="106"/>
        <v>58.704503367732514</v>
      </c>
      <c r="R176" s="185">
        <f t="shared" si="106"/>
        <v>43.977816521018667</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603</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58.704503367732514</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555</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67.967007009979369</v>
      </c>
      <c r="N182" s="184">
        <f t="shared" si="109"/>
        <v>67.40280086917187</v>
      </c>
      <c r="O182" s="184">
        <f t="shared" si="109"/>
        <v>66.967671824493522</v>
      </c>
      <c r="P182" s="184">
        <f t="shared" si="109"/>
        <v>66.567365869395474</v>
      </c>
      <c r="Q182" s="184">
        <f t="shared" si="109"/>
        <v>66.169452783174563</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40.213582072334823</v>
      </c>
      <c r="N183" s="184">
        <f t="shared" si="110"/>
        <v>39.879762018352658</v>
      </c>
      <c r="O183" s="184">
        <f t="shared" si="110"/>
        <v>39.622312142008099</v>
      </c>
      <c r="P183" s="184">
        <f t="shared" si="110"/>
        <v>39.385465808948055</v>
      </c>
      <c r="Q183" s="184">
        <f t="shared" si="110"/>
        <v>39.150035248528482</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533.3254556463869</v>
      </c>
      <c r="I184" s="184">
        <f t="shared" si="111"/>
        <v>0</v>
      </c>
      <c r="J184" s="184">
        <f t="shared" si="111"/>
        <v>0</v>
      </c>
      <c r="K184" s="184">
        <f t="shared" si="111"/>
        <v>0</v>
      </c>
      <c r="L184" s="184">
        <f t="shared" si="111"/>
        <v>0</v>
      </c>
      <c r="M184" s="184">
        <f t="shared" si="111"/>
        <v>108.18058908231419</v>
      </c>
      <c r="N184" s="184">
        <f t="shared" si="111"/>
        <v>107.28256288752453</v>
      </c>
      <c r="O184" s="184">
        <f t="shared" si="111"/>
        <v>106.58998396650162</v>
      </c>
      <c r="P184" s="184">
        <f t="shared" si="111"/>
        <v>105.95283167834353</v>
      </c>
      <c r="Q184" s="184">
        <f t="shared" si="111"/>
        <v>105.31948803170305</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67.718252567315304</v>
      </c>
      <c r="N185" s="184">
        <f t="shared" si="112"/>
        <v>67.904855320351174</v>
      </c>
      <c r="O185" s="184">
        <f t="shared" si="112"/>
        <v>69.444733215302151</v>
      </c>
      <c r="P185" s="184">
        <f t="shared" si="112"/>
        <v>69.586046502164464</v>
      </c>
      <c r="Q185" s="184">
        <f t="shared" si="112"/>
        <v>68.755424304010688</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40.06640320370434</v>
      </c>
      <c r="N186" s="184">
        <f t="shared" si="113"/>
        <v>40.176809199999425</v>
      </c>
      <c r="O186" s="184">
        <f t="shared" si="113"/>
        <v>41.087898400983271</v>
      </c>
      <c r="P186" s="184">
        <f t="shared" si="113"/>
        <v>41.171508283323895</v>
      </c>
      <c r="Q186" s="184">
        <f t="shared" si="113"/>
        <v>40.680059631897251</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546.59199062905191</v>
      </c>
      <c r="I187" s="184">
        <f t="shared" si="114"/>
        <v>0</v>
      </c>
      <c r="J187" s="184">
        <f t="shared" si="114"/>
        <v>0</v>
      </c>
      <c r="K187" s="184">
        <f t="shared" si="114"/>
        <v>0</v>
      </c>
      <c r="L187" s="184">
        <f t="shared" si="114"/>
        <v>0</v>
      </c>
      <c r="M187" s="184">
        <f t="shared" si="114"/>
        <v>107.78465577101964</v>
      </c>
      <c r="N187" s="184">
        <f t="shared" si="114"/>
        <v>108.0816645203506</v>
      </c>
      <c r="O187" s="184">
        <f t="shared" si="114"/>
        <v>110.53263161628541</v>
      </c>
      <c r="P187" s="184">
        <f t="shared" si="114"/>
        <v>110.75755478548837</v>
      </c>
      <c r="Q187" s="184">
        <f t="shared" si="114"/>
        <v>109.43548393590794</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303.0738158373116</v>
      </c>
      <c r="I189" s="184"/>
      <c r="J189" s="184">
        <f t="shared" ref="J189:R189" si="118" xml:space="preserve"> IF(J$279 = 0, 0, J182 / J$279)</f>
        <v>0</v>
      </c>
      <c r="K189" s="184">
        <f t="shared" si="118"/>
        <v>0</v>
      </c>
      <c r="L189" s="184">
        <f t="shared" si="118"/>
        <v>0</v>
      </c>
      <c r="M189" s="185">
        <f t="shared" si="118"/>
        <v>63.983298214513788</v>
      </c>
      <c r="N189" s="184">
        <f t="shared" si="118"/>
        <v>62.205441144038645</v>
      </c>
      <c r="O189" s="184">
        <f t="shared" si="118"/>
        <v>60.547429503393715</v>
      </c>
      <c r="P189" s="184">
        <f t="shared" si="118"/>
        <v>58.947601556115806</v>
      </c>
      <c r="Q189" s="184">
        <f t="shared" si="118"/>
        <v>57.390045419249638</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179.31764694831924</v>
      </c>
      <c r="I190" s="184"/>
      <c r="J190" s="184">
        <f t="shared" ref="J190:R190" si="119" xml:space="preserve"> IF(J$279 = 0, 0, J183 / J$279)</f>
        <v>0</v>
      </c>
      <c r="K190" s="184">
        <f t="shared" si="119"/>
        <v>0</v>
      </c>
      <c r="L190" s="184">
        <f t="shared" si="119"/>
        <v>0</v>
      </c>
      <c r="M190" s="185">
        <f t="shared" si="119"/>
        <v>37.856567873148208</v>
      </c>
      <c r="N190" s="184">
        <f t="shared" si="119"/>
        <v>36.804675133396771</v>
      </c>
      <c r="O190" s="184">
        <f t="shared" si="119"/>
        <v>35.82369053335146</v>
      </c>
      <c r="P190" s="184">
        <f t="shared" si="119"/>
        <v>34.877131087971897</v>
      </c>
      <c r="Q190" s="184">
        <f t="shared" si="119"/>
        <v>33.955582320450915</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482.39146278563084</v>
      </c>
      <c r="I191" s="184"/>
      <c r="J191" s="184">
        <f t="shared" ref="J191:R191" si="120" xml:space="preserve"> IF(J$279 = 0, 0, J184 / J$279)</f>
        <v>0</v>
      </c>
      <c r="K191" s="184">
        <f t="shared" si="120"/>
        <v>0</v>
      </c>
      <c r="L191" s="184">
        <f t="shared" si="120"/>
        <v>0</v>
      </c>
      <c r="M191" s="185">
        <f t="shared" si="120"/>
        <v>101.83986608766199</v>
      </c>
      <c r="N191" s="184">
        <f t="shared" si="120"/>
        <v>99.010116277435415</v>
      </c>
      <c r="O191" s="184">
        <f t="shared" si="120"/>
        <v>96.371120036745182</v>
      </c>
      <c r="P191" s="184">
        <f t="shared" si="120"/>
        <v>93.824732644087703</v>
      </c>
      <c r="Q191" s="184">
        <f t="shared" si="120"/>
        <v>91.345627739700546</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310.45857115789801</v>
      </c>
      <c r="I192" s="184"/>
      <c r="J192" s="184">
        <f t="shared" ref="J192:R192" si="121" xml:space="preserve"> IF(J$279 = 0, 0, J185 / J$279)</f>
        <v>0</v>
      </c>
      <c r="K192" s="184">
        <f t="shared" si="121"/>
        <v>0</v>
      </c>
      <c r="L192" s="184">
        <f t="shared" si="121"/>
        <v>0</v>
      </c>
      <c r="M192" s="185">
        <f t="shared" si="121"/>
        <v>63.749123864526254</v>
      </c>
      <c r="N192" s="184">
        <f t="shared" si="121"/>
        <v>62.668782699748697</v>
      </c>
      <c r="O192" s="184">
        <f t="shared" si="121"/>
        <v>62.787013109176293</v>
      </c>
      <c r="P192" s="184">
        <f t="shared" si="121"/>
        <v>61.62074297971899</v>
      </c>
      <c r="Q192" s="184">
        <f t="shared" si="121"/>
        <v>59.63290850472778</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183.68693547863387</v>
      </c>
      <c r="I193" s="184"/>
      <c r="J193" s="184">
        <f t="shared" ref="J193:R193" si="122" xml:space="preserve"> IF(J$279 = 0, 0, J186 / J$279)</f>
        <v>0</v>
      </c>
      <c r="K193" s="184">
        <f t="shared" si="122"/>
        <v>0</v>
      </c>
      <c r="L193" s="184">
        <f t="shared" si="122"/>
        <v>0</v>
      </c>
      <c r="M193" s="185">
        <f t="shared" si="122"/>
        <v>37.71801550992474</v>
      </c>
      <c r="N193" s="184">
        <f t="shared" si="122"/>
        <v>37.078817316461183</v>
      </c>
      <c r="O193" s="184">
        <f t="shared" si="122"/>
        <v>37.148769907904033</v>
      </c>
      <c r="P193" s="184">
        <f t="shared" si="122"/>
        <v>36.458730701638004</v>
      </c>
      <c r="Q193" s="184">
        <f t="shared" si="122"/>
        <v>35.282602042705904</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494.14550663653188</v>
      </c>
      <c r="I194" s="184"/>
      <c r="J194" s="184">
        <f t="shared" ref="J194:R194" si="123" xml:space="preserve"> IF(J$279 = 0, 0, J187 / J$279)</f>
        <v>0</v>
      </c>
      <c r="K194" s="184">
        <f t="shared" si="123"/>
        <v>0</v>
      </c>
      <c r="L194" s="184">
        <f t="shared" si="123"/>
        <v>0</v>
      </c>
      <c r="M194" s="185">
        <f t="shared" si="123"/>
        <v>101.46713937445099</v>
      </c>
      <c r="N194" s="184">
        <f t="shared" si="123"/>
        <v>99.747600016209873</v>
      </c>
      <c r="O194" s="184">
        <f t="shared" si="123"/>
        <v>99.935783017080325</v>
      </c>
      <c r="P194" s="184">
        <f t="shared" si="123"/>
        <v>98.079473681357001</v>
      </c>
      <c r="Q194" s="184">
        <f t="shared" si="123"/>
        <v>94.915510547433684</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303.0738158373116</v>
      </c>
      <c r="I196" s="184">
        <f t="shared" si="124"/>
        <v>0</v>
      </c>
      <c r="J196" s="184">
        <f t="shared" si="124"/>
        <v>0</v>
      </c>
      <c r="K196" s="184">
        <f t="shared" si="124"/>
        <v>0</v>
      </c>
      <c r="L196" s="184">
        <f t="shared" si="124"/>
        <v>0</v>
      </c>
      <c r="M196" s="185">
        <f t="shared" si="124"/>
        <v>63.983298214513788</v>
      </c>
      <c r="N196" s="184">
        <f t="shared" si="124"/>
        <v>62.205441144038645</v>
      </c>
      <c r="O196" s="184">
        <f t="shared" si="124"/>
        <v>60.547429503393715</v>
      </c>
      <c r="P196" s="184">
        <f t="shared" si="124"/>
        <v>58.947601556115806</v>
      </c>
      <c r="Q196" s="184">
        <f t="shared" si="124"/>
        <v>57.390045419249638</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310.45857115789801</v>
      </c>
      <c r="I197" s="184">
        <f t="shared" si="125"/>
        <v>0</v>
      </c>
      <c r="J197" s="184">
        <f t="shared" si="125"/>
        <v>0</v>
      </c>
      <c r="K197" s="184">
        <f t="shared" si="125"/>
        <v>0</v>
      </c>
      <c r="L197" s="184">
        <f t="shared" si="125"/>
        <v>0</v>
      </c>
      <c r="M197" s="185">
        <f t="shared" si="125"/>
        <v>63.749123864526254</v>
      </c>
      <c r="N197" s="184">
        <f t="shared" si="125"/>
        <v>62.668782699748697</v>
      </c>
      <c r="O197" s="184">
        <f t="shared" si="125"/>
        <v>62.787013109176293</v>
      </c>
      <c r="P197" s="184">
        <f t="shared" si="125"/>
        <v>61.62074297971899</v>
      </c>
      <c r="Q197" s="184">
        <f t="shared" si="125"/>
        <v>59.63290850472778</v>
      </c>
      <c r="R197" s="184">
        <f t="shared" si="125"/>
        <v>0</v>
      </c>
      <c r="S197" s="92"/>
      <c r="T197" s="92"/>
      <c r="U197" s="92"/>
      <c r="V197" s="92"/>
      <c r="W197" s="92"/>
      <c r="X197" s="92"/>
      <c r="Y197" s="92"/>
      <c r="Z197" s="92"/>
    </row>
    <row r="198" spans="1:26">
      <c r="C198" s="276"/>
      <c r="E198" s="7" t="s">
        <v>556</v>
      </c>
      <c r="G198" s="7" t="s">
        <v>297</v>
      </c>
      <c r="H198" s="185">
        <f xml:space="preserve"> SUM(J198:R198)</f>
        <v>7.3847553205864216</v>
      </c>
      <c r="I198" s="185"/>
      <c r="J198" s="184">
        <f t="shared" ref="J198:K198" si="126">J197-J196</f>
        <v>0</v>
      </c>
      <c r="K198" s="184">
        <f t="shared" si="126"/>
        <v>0</v>
      </c>
      <c r="L198" s="184">
        <f>L197-L196</f>
        <v>0</v>
      </c>
      <c r="M198" s="185">
        <f>M197-M196</f>
        <v>-0.2341743499875335</v>
      </c>
      <c r="N198" s="184">
        <f t="shared" ref="N198:R198" si="127">N197-N196</f>
        <v>0.46334155571005198</v>
      </c>
      <c r="O198" s="184">
        <f t="shared" si="127"/>
        <v>2.2395836057825775</v>
      </c>
      <c r="P198" s="184">
        <f t="shared" si="127"/>
        <v>2.6731414236031839</v>
      </c>
      <c r="Q198" s="184">
        <f t="shared" si="127"/>
        <v>2.2428630854781417</v>
      </c>
      <c r="R198" s="184">
        <f t="shared" si="127"/>
        <v>0</v>
      </c>
    </row>
    <row r="200" spans="1:26">
      <c r="C200" s="276"/>
      <c r="E200" s="7" t="str">
        <f>E$190</f>
        <v>True up Nominal return- real</v>
      </c>
      <c r="F200" s="7">
        <f t="shared" ref="F200:R200" si="128">F$190</f>
        <v>0</v>
      </c>
      <c r="G200" s="7" t="str">
        <f t="shared" si="128"/>
        <v>£m</v>
      </c>
      <c r="H200" s="185">
        <f t="shared" si="128"/>
        <v>179.31764694831924</v>
      </c>
      <c r="I200" s="185">
        <f t="shared" si="128"/>
        <v>0</v>
      </c>
      <c r="J200" s="184">
        <f t="shared" si="128"/>
        <v>0</v>
      </c>
      <c r="K200" s="184">
        <f t="shared" si="128"/>
        <v>0</v>
      </c>
      <c r="L200" s="184">
        <f t="shared" si="128"/>
        <v>0</v>
      </c>
      <c r="M200" s="185">
        <f t="shared" si="128"/>
        <v>37.856567873148208</v>
      </c>
      <c r="N200" s="184">
        <f t="shared" si="128"/>
        <v>36.804675133396771</v>
      </c>
      <c r="O200" s="184">
        <f t="shared" si="128"/>
        <v>35.82369053335146</v>
      </c>
      <c r="P200" s="184">
        <f t="shared" si="128"/>
        <v>34.877131087971897</v>
      </c>
      <c r="Q200" s="184">
        <f t="shared" si="128"/>
        <v>33.955582320450915</v>
      </c>
      <c r="R200" s="184">
        <f t="shared" si="128"/>
        <v>0</v>
      </c>
    </row>
    <row r="201" spans="1:26">
      <c r="C201" s="276"/>
      <c r="E201" s="7" t="str">
        <f>E$193</f>
        <v>Nominal return company should have received- real</v>
      </c>
      <c r="F201" s="7">
        <f t="shared" ref="F201:R201" si="129">F$193</f>
        <v>0</v>
      </c>
      <c r="G201" s="7" t="str">
        <f t="shared" si="129"/>
        <v>£m</v>
      </c>
      <c r="H201" s="185">
        <f t="shared" si="129"/>
        <v>183.68693547863387</v>
      </c>
      <c r="I201" s="185">
        <f t="shared" si="129"/>
        <v>0</v>
      </c>
      <c r="J201" s="184">
        <f t="shared" si="129"/>
        <v>0</v>
      </c>
      <c r="K201" s="184">
        <f t="shared" si="129"/>
        <v>0</v>
      </c>
      <c r="L201" s="184">
        <f t="shared" si="129"/>
        <v>0</v>
      </c>
      <c r="M201" s="185">
        <f t="shared" si="129"/>
        <v>37.71801550992474</v>
      </c>
      <c r="N201" s="184">
        <f t="shared" si="129"/>
        <v>37.078817316461183</v>
      </c>
      <c r="O201" s="184">
        <f t="shared" si="129"/>
        <v>37.148769907904033</v>
      </c>
      <c r="P201" s="184">
        <f t="shared" si="129"/>
        <v>36.458730701638004</v>
      </c>
      <c r="Q201" s="184">
        <f t="shared" si="129"/>
        <v>35.282602042705904</v>
      </c>
      <c r="R201" s="184">
        <f t="shared" si="129"/>
        <v>0</v>
      </c>
    </row>
    <row r="202" spans="1:26">
      <c r="C202" s="276"/>
      <c r="E202" s="7" t="s">
        <v>557</v>
      </c>
      <c r="G202" s="7" t="s">
        <v>297</v>
      </c>
      <c r="H202" s="185">
        <f xml:space="preserve"> SUM(J202:R202)</f>
        <v>4.3692885303146127</v>
      </c>
      <c r="I202" s="185"/>
      <c r="J202" s="184">
        <f t="shared" ref="J202:K202" si="130">J201-J200</f>
        <v>0</v>
      </c>
      <c r="K202" s="184">
        <f t="shared" si="130"/>
        <v>0</v>
      </c>
      <c r="L202" s="184">
        <f>L201-L200</f>
        <v>0</v>
      </c>
      <c r="M202" s="185">
        <f>M201-M200</f>
        <v>-0.13855236322346798</v>
      </c>
      <c r="N202" s="184">
        <f t="shared" ref="N202" si="131">N201-N200</f>
        <v>0.27414218306441285</v>
      </c>
      <c r="O202" s="184">
        <f>O201-O200</f>
        <v>1.3250793745525726</v>
      </c>
      <c r="P202" s="184">
        <f t="shared" ref="P202:R202" si="132">P201-P200</f>
        <v>1.581599613666107</v>
      </c>
      <c r="Q202" s="184">
        <f t="shared" si="132"/>
        <v>1.3270197222549882</v>
      </c>
      <c r="R202" s="184">
        <f t="shared" si="132"/>
        <v>0</v>
      </c>
    </row>
    <row r="204" spans="1:26">
      <c r="C204" s="276"/>
      <c r="E204" s="7" t="str">
        <f>E$191</f>
        <v>Total True up Nominal revenue to company- real</v>
      </c>
      <c r="F204" s="7">
        <f t="shared" ref="F204:R204" si="133">F$191</f>
        <v>0</v>
      </c>
      <c r="G204" s="7" t="str">
        <f t="shared" si="133"/>
        <v>£m</v>
      </c>
      <c r="H204" s="185">
        <f t="shared" si="133"/>
        <v>482.39146278563084</v>
      </c>
      <c r="I204" s="185">
        <f t="shared" si="133"/>
        <v>0</v>
      </c>
      <c r="J204" s="184">
        <f t="shared" si="133"/>
        <v>0</v>
      </c>
      <c r="K204" s="184">
        <f t="shared" si="133"/>
        <v>0</v>
      </c>
      <c r="L204" s="184">
        <f t="shared" si="133"/>
        <v>0</v>
      </c>
      <c r="M204" s="185">
        <f t="shared" si="133"/>
        <v>101.83986608766199</v>
      </c>
      <c r="N204" s="184">
        <f t="shared" si="133"/>
        <v>99.010116277435415</v>
      </c>
      <c r="O204" s="184">
        <f t="shared" si="133"/>
        <v>96.371120036745182</v>
      </c>
      <c r="P204" s="184">
        <f t="shared" si="133"/>
        <v>93.824732644087703</v>
      </c>
      <c r="Q204" s="184">
        <f t="shared" si="133"/>
        <v>91.345627739700546</v>
      </c>
      <c r="R204" s="184">
        <f t="shared" si="133"/>
        <v>0</v>
      </c>
    </row>
    <row r="205" spans="1:26">
      <c r="C205" s="276"/>
      <c r="E205" s="7" t="str">
        <f>E$194</f>
        <v>Total nominal revenue company should have received- real</v>
      </c>
      <c r="F205" s="7">
        <f t="shared" ref="F205:R205" si="134">F$194</f>
        <v>0</v>
      </c>
      <c r="G205" s="7" t="str">
        <f t="shared" si="134"/>
        <v>£m</v>
      </c>
      <c r="H205" s="185">
        <f t="shared" si="134"/>
        <v>494.14550663653188</v>
      </c>
      <c r="I205" s="185">
        <f t="shared" si="134"/>
        <v>0</v>
      </c>
      <c r="J205" s="184">
        <f t="shared" si="134"/>
        <v>0</v>
      </c>
      <c r="K205" s="184">
        <f t="shared" si="134"/>
        <v>0</v>
      </c>
      <c r="L205" s="184">
        <f t="shared" si="134"/>
        <v>0</v>
      </c>
      <c r="M205" s="185">
        <f t="shared" si="134"/>
        <v>101.46713937445099</v>
      </c>
      <c r="N205" s="184">
        <f t="shared" si="134"/>
        <v>99.747600016209873</v>
      </c>
      <c r="O205" s="184">
        <f t="shared" si="134"/>
        <v>99.935783017080325</v>
      </c>
      <c r="P205" s="184">
        <f t="shared" si="134"/>
        <v>98.079473681357001</v>
      </c>
      <c r="Q205" s="184">
        <f t="shared" si="134"/>
        <v>94.915510547433684</v>
      </c>
      <c r="R205" s="184">
        <f t="shared" si="134"/>
        <v>0</v>
      </c>
    </row>
    <row r="206" spans="1:26">
      <c r="C206" s="276"/>
      <c r="E206" s="7" t="s">
        <v>558</v>
      </c>
      <c r="G206" s="7" t="s">
        <v>297</v>
      </c>
      <c r="H206" s="185">
        <f xml:space="preserve"> SUM(J206:R206)</f>
        <v>11.754043850901041</v>
      </c>
      <c r="I206" s="185"/>
      <c r="J206" s="184">
        <f t="shared" ref="J206:K206" si="135">J205-J204</f>
        <v>0</v>
      </c>
      <c r="K206" s="184">
        <f t="shared" si="135"/>
        <v>0</v>
      </c>
      <c r="L206" s="184">
        <f>L205-L204</f>
        <v>0</v>
      </c>
      <c r="M206" s="185">
        <f>M205-M204</f>
        <v>-0.37272671321099438</v>
      </c>
      <c r="N206" s="184">
        <f t="shared" ref="N206:R206" si="136">N205-N204</f>
        <v>0.73748373877445772</v>
      </c>
      <c r="O206" s="184">
        <f t="shared" si="136"/>
        <v>3.5646629803351431</v>
      </c>
      <c r="P206" s="184">
        <f t="shared" si="136"/>
        <v>4.254741037269298</v>
      </c>
      <c r="Q206" s="184">
        <f t="shared" si="136"/>
        <v>3.569882807733137</v>
      </c>
      <c r="R206" s="184">
        <f t="shared" si="136"/>
        <v>0</v>
      </c>
    </row>
    <row r="208" spans="1:26">
      <c r="B208" s="61" t="s">
        <v>559</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3.1200592500000068E-2</v>
      </c>
      <c r="N210" s="205">
        <f>InpR!N$114</f>
        <v>3.1200592500000068E-2</v>
      </c>
      <c r="O210" s="205">
        <f>InpR!O$114</f>
        <v>3.1200592500000068E-2</v>
      </c>
      <c r="P210" s="205">
        <f>InpR!P$114</f>
        <v>3.1200592500000068E-2</v>
      </c>
      <c r="Q210" s="205">
        <f>InpR!Q$114</f>
        <v>3.1200592500000068E-2</v>
      </c>
      <c r="R210" s="205">
        <f>InpR!R$114</f>
        <v>0</v>
      </c>
    </row>
    <row r="211" spans="1:18">
      <c r="E211" s="7" t="s">
        <v>560</v>
      </c>
      <c r="G211" s="7" t="s">
        <v>561</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562</v>
      </c>
    </row>
    <row r="214" spans="1:18">
      <c r="C214" s="276"/>
      <c r="E214" s="7" t="str">
        <f>E$198</f>
        <v>Value of True up run-off - real</v>
      </c>
      <c r="F214" s="7">
        <f t="shared" ref="F214:R214" si="138">F$198</f>
        <v>0</v>
      </c>
      <c r="G214" s="7" t="str">
        <f t="shared" si="138"/>
        <v>£m</v>
      </c>
      <c r="H214" s="185">
        <f t="shared" si="138"/>
        <v>7.3847553205864216</v>
      </c>
      <c r="I214" s="185">
        <f t="shared" si="138"/>
        <v>0</v>
      </c>
      <c r="J214" s="184">
        <f t="shared" si="138"/>
        <v>0</v>
      </c>
      <c r="K214" s="184">
        <f t="shared" si="138"/>
        <v>0</v>
      </c>
      <c r="L214" s="184">
        <f t="shared" si="138"/>
        <v>0</v>
      </c>
      <c r="M214" s="185">
        <f t="shared" si="138"/>
        <v>-0.2341743499875335</v>
      </c>
      <c r="N214" s="184">
        <f t="shared" si="138"/>
        <v>0.46334155571005198</v>
      </c>
      <c r="O214" s="184">
        <f t="shared" si="138"/>
        <v>2.2395836057825775</v>
      </c>
      <c r="P214" s="184">
        <f t="shared" si="138"/>
        <v>2.6731414236031839</v>
      </c>
      <c r="Q214" s="184">
        <f t="shared" si="138"/>
        <v>2.2428630854781417</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604</v>
      </c>
      <c r="G216" s="7" t="s">
        <v>297</v>
      </c>
      <c r="H216" s="185">
        <f xml:space="preserve"> SUM(J216:R216)</f>
        <v>7.6242066279462062</v>
      </c>
      <c r="J216" s="185">
        <f xml:space="preserve"> J214 * J215</f>
        <v>0</v>
      </c>
      <c r="K216" s="185">
        <f t="shared" ref="K216:R216" si="140" xml:space="preserve"> K214 * K215</f>
        <v>0</v>
      </c>
      <c r="L216" s="185">
        <f t="shared" si="140"/>
        <v>0</v>
      </c>
      <c r="M216" s="185">
        <f t="shared" si="140"/>
        <v>-0.2647963161643746</v>
      </c>
      <c r="N216" s="185">
        <f t="shared" si="140"/>
        <v>0.50807837901867414</v>
      </c>
      <c r="O216" s="185">
        <f t="shared" si="140"/>
        <v>2.3815164597578677</v>
      </c>
      <c r="P216" s="185">
        <f t="shared" si="140"/>
        <v>2.7565450198558969</v>
      </c>
      <c r="Q216" s="185">
        <f t="shared" si="140"/>
        <v>2.2428630854781417</v>
      </c>
      <c r="R216" s="185">
        <f t="shared" si="140"/>
        <v>0</v>
      </c>
    </row>
    <row r="218" spans="1:18">
      <c r="B218" s="61" t="s">
        <v>564</v>
      </c>
    </row>
    <row r="219" spans="1:18">
      <c r="E219" s="7" t="str">
        <f>E202</f>
        <v>Value of True up return - real</v>
      </c>
      <c r="F219" s="184">
        <f t="shared" ref="F219:R219" si="141">F202</f>
        <v>0</v>
      </c>
      <c r="G219" s="7" t="str">
        <f t="shared" si="141"/>
        <v>£m</v>
      </c>
      <c r="H219" s="247">
        <f t="shared" si="141"/>
        <v>4.3692885303146127</v>
      </c>
      <c r="I219" s="247">
        <f t="shared" si="141"/>
        <v>0</v>
      </c>
      <c r="J219" s="184">
        <f t="shared" si="141"/>
        <v>0</v>
      </c>
      <c r="K219" s="184">
        <f t="shared" si="141"/>
        <v>0</v>
      </c>
      <c r="L219" s="184">
        <f t="shared" si="141"/>
        <v>0</v>
      </c>
      <c r="M219" s="185">
        <f t="shared" si="141"/>
        <v>-0.13855236322346798</v>
      </c>
      <c r="N219" s="184">
        <f t="shared" si="141"/>
        <v>0.27414218306441285</v>
      </c>
      <c r="O219" s="184">
        <f t="shared" si="141"/>
        <v>1.3250793745525726</v>
      </c>
      <c r="P219" s="184">
        <f t="shared" si="141"/>
        <v>1.581599613666107</v>
      </c>
      <c r="Q219" s="184">
        <f t="shared" si="141"/>
        <v>1.3270197222549882</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605</v>
      </c>
      <c r="G221" s="7" t="s">
        <v>297</v>
      </c>
      <c r="H221" s="185">
        <f xml:space="preserve"> SUM(J221:R221)</f>
        <v>4.5109630754277577</v>
      </c>
      <c r="J221" s="185">
        <f xml:space="preserve"> J219 * J220</f>
        <v>0</v>
      </c>
      <c r="K221" s="185">
        <f t="shared" ref="K221:M221" si="143" xml:space="preserve"> K219 * K220</f>
        <v>0</v>
      </c>
      <c r="L221" s="185">
        <f t="shared" si="143"/>
        <v>0</v>
      </c>
      <c r="M221" s="185">
        <f t="shared" si="143"/>
        <v>-0.15667025606944493</v>
      </c>
      <c r="N221" s="185">
        <f xml:space="preserve"> N219 * N220</f>
        <v>0.30061131853057699</v>
      </c>
      <c r="O221" s="185">
        <f t="shared" ref="O221:R221" si="144" xml:space="preserve"> O219 * O220</f>
        <v>1.4090558320013764</v>
      </c>
      <c r="P221" s="185">
        <f t="shared" si="144"/>
        <v>1.6309464587102607</v>
      </c>
      <c r="Q221" s="185">
        <f t="shared" si="144"/>
        <v>1.3270197222549882</v>
      </c>
      <c r="R221" s="185">
        <f t="shared" si="144"/>
        <v>0</v>
      </c>
    </row>
    <row r="223" spans="1:18">
      <c r="B223" s="61" t="s">
        <v>566</v>
      </c>
    </row>
    <row r="224" spans="1:18">
      <c r="E224" s="7" t="str">
        <f xml:space="preserve"> E$216</f>
        <v>Revenue adjustment for RCV run-off - real - WWN</v>
      </c>
      <c r="F224" s="184">
        <f t="shared" ref="F224:R224" si="145" xml:space="preserve"> F$216</f>
        <v>0</v>
      </c>
      <c r="G224" s="7" t="str">
        <f t="shared" si="145"/>
        <v>£m</v>
      </c>
      <c r="H224" s="247">
        <f t="shared" si="145"/>
        <v>7.6242066279462062</v>
      </c>
      <c r="I224" s="247">
        <f t="shared" si="145"/>
        <v>0</v>
      </c>
      <c r="J224" s="184">
        <f t="shared" si="145"/>
        <v>0</v>
      </c>
      <c r="K224" s="184">
        <f t="shared" si="145"/>
        <v>0</v>
      </c>
      <c r="L224" s="184">
        <f t="shared" si="145"/>
        <v>0</v>
      </c>
      <c r="M224" s="185">
        <f t="shared" si="145"/>
        <v>-0.2647963161643746</v>
      </c>
      <c r="N224" s="184">
        <f t="shared" si="145"/>
        <v>0.50807837901867414</v>
      </c>
      <c r="O224" s="184">
        <f t="shared" si="145"/>
        <v>2.3815164597578677</v>
      </c>
      <c r="P224" s="184">
        <f t="shared" si="145"/>
        <v>2.7565450198558969</v>
      </c>
      <c r="Q224" s="184">
        <f t="shared" si="145"/>
        <v>2.2428630854781417</v>
      </c>
      <c r="R224" s="184">
        <f t="shared" si="145"/>
        <v>0</v>
      </c>
    </row>
    <row r="225" spans="1:26">
      <c r="E225" s="7" t="str">
        <f xml:space="preserve"> E$221</f>
        <v>Revenue adjustment for return - real - WWN</v>
      </c>
      <c r="F225" s="184">
        <f t="shared" ref="F225:R225" si="146" xml:space="preserve"> F$221</f>
        <v>0</v>
      </c>
      <c r="G225" s="7" t="str">
        <f t="shared" si="146"/>
        <v>£m</v>
      </c>
      <c r="H225" s="247">
        <f t="shared" si="146"/>
        <v>4.5109630754277577</v>
      </c>
      <c r="I225" s="247">
        <f t="shared" si="146"/>
        <v>0</v>
      </c>
      <c r="J225" s="184">
        <f t="shared" si="146"/>
        <v>0</v>
      </c>
      <c r="K225" s="184">
        <f t="shared" si="146"/>
        <v>0</v>
      </c>
      <c r="L225" s="184">
        <f t="shared" si="146"/>
        <v>0</v>
      </c>
      <c r="M225" s="185">
        <f t="shared" si="146"/>
        <v>-0.15667025606944493</v>
      </c>
      <c r="N225" s="184">
        <f t="shared" si="146"/>
        <v>0.30061131853057699</v>
      </c>
      <c r="O225" s="184">
        <f t="shared" si="146"/>
        <v>1.4090558320013764</v>
      </c>
      <c r="P225" s="184">
        <f t="shared" si="146"/>
        <v>1.6309464587102607</v>
      </c>
      <c r="Q225" s="184">
        <f t="shared" si="146"/>
        <v>1.3270197222549882</v>
      </c>
      <c r="R225" s="184">
        <f t="shared" si="146"/>
        <v>0</v>
      </c>
    </row>
    <row r="226" spans="1:26">
      <c r="A226" s="49"/>
      <c r="C226" s="276"/>
      <c r="D226" s="57"/>
      <c r="E226" s="7" t="s">
        <v>606</v>
      </c>
      <c r="G226" s="7" t="s">
        <v>297</v>
      </c>
      <c r="H226" s="185">
        <f xml:space="preserve"> SUM(J226:R226)</f>
        <v>12.135169703373965</v>
      </c>
      <c r="J226" s="185">
        <f xml:space="preserve"> J$224 + J$225</f>
        <v>0</v>
      </c>
      <c r="K226" s="185">
        <f t="shared" ref="K226:R226" si="147" xml:space="preserve"> K$224 + K$225</f>
        <v>0</v>
      </c>
      <c r="L226" s="185">
        <f t="shared" si="147"/>
        <v>0</v>
      </c>
      <c r="M226" s="185">
        <f t="shared" si="147"/>
        <v>-0.42146657223381956</v>
      </c>
      <c r="N226" s="185">
        <f t="shared" si="147"/>
        <v>0.80868969754925113</v>
      </c>
      <c r="O226" s="185">
        <f t="shared" si="147"/>
        <v>3.7905722917592444</v>
      </c>
      <c r="P226" s="185">
        <f t="shared" si="147"/>
        <v>4.3874914785661581</v>
      </c>
      <c r="Q226" s="185">
        <f t="shared" si="147"/>
        <v>3.5698828077331299</v>
      </c>
      <c r="R226" s="185">
        <f t="shared" si="147"/>
        <v>0</v>
      </c>
    </row>
    <row r="229" spans="1:26">
      <c r="A229" s="283" t="s">
        <v>568</v>
      </c>
      <c r="B229" s="284"/>
      <c r="C229" s="285"/>
      <c r="D229" s="285"/>
      <c r="E229" s="285"/>
      <c r="F229" s="285"/>
      <c r="G229" s="285"/>
      <c r="H229" s="285"/>
      <c r="I229" s="285"/>
      <c r="J229" s="285"/>
      <c r="K229" s="285"/>
      <c r="L229" s="285"/>
      <c r="M229" s="285"/>
      <c r="N229" s="285"/>
      <c r="O229" s="285"/>
      <c r="P229" s="285"/>
      <c r="Q229" s="285"/>
      <c r="R229" s="285"/>
    </row>
    <row r="231" spans="1:26">
      <c r="A231" s="49"/>
      <c r="C231" s="110" t="s">
        <v>569</v>
      </c>
      <c r="D231" s="57"/>
    </row>
    <row r="232" spans="1:26">
      <c r="A232" s="49"/>
      <c r="C232" s="110" t="s">
        <v>538</v>
      </c>
      <c r="D232" s="57"/>
    </row>
    <row r="233" spans="1:26">
      <c r="A233" s="49"/>
      <c r="C233" s="110" t="s">
        <v>570</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596</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9.0550995850657099</v>
      </c>
      <c r="N239" s="245">
        <f t="shared" si="150"/>
        <v>9.2747590194655629</v>
      </c>
      <c r="O239" s="245">
        <f t="shared" si="150"/>
        <v>9.5491773309770664</v>
      </c>
      <c r="P239" s="245">
        <f t="shared" si="150"/>
        <v>9.8500115891084903</v>
      </c>
      <c r="Q239" s="245">
        <f t="shared" si="150"/>
        <v>10.165211959959969</v>
      </c>
      <c r="R239" s="245">
        <f t="shared" si="150"/>
        <v>10.490498742678685</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571</v>
      </c>
      <c r="G241" s="92" t="s">
        <v>297</v>
      </c>
      <c r="J241" s="337">
        <f>J239*J240</f>
        <v>0</v>
      </c>
      <c r="K241" s="337">
        <f t="shared" ref="K241:L241" si="152">K239*K240</f>
        <v>0</v>
      </c>
      <c r="L241" s="337">
        <f t="shared" si="152"/>
        <v>0</v>
      </c>
      <c r="M241" s="337">
        <f>M239*M240</f>
        <v>0.21965943439985369</v>
      </c>
      <c r="N241" s="337">
        <f t="shared" ref="N241:R241" si="153">N239*N240</f>
        <v>0.27441831151150314</v>
      </c>
      <c r="O241" s="337">
        <f t="shared" si="153"/>
        <v>0.30083425813142312</v>
      </c>
      <c r="P241" s="337">
        <f t="shared" si="153"/>
        <v>0.31520037085147851</v>
      </c>
      <c r="Q241" s="337">
        <f t="shared" si="153"/>
        <v>0.32528678271871703</v>
      </c>
      <c r="R241" s="337">
        <f t="shared" si="153"/>
        <v>0.3147149622803585</v>
      </c>
    </row>
    <row r="243" spans="1:16383" s="205" customFormat="1">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3.6799999999999999E-2</v>
      </c>
      <c r="N243" s="205">
        <f xml:space="preserve"> InpR!N$100</f>
        <v>3.6799999999999999E-2</v>
      </c>
      <c r="O243" s="205">
        <f xml:space="preserve"> InpR!O$100</f>
        <v>3.6799999999999999E-2</v>
      </c>
      <c r="P243" s="205">
        <f xml:space="preserve"> InpR!P$100</f>
        <v>3.6799999999999999E-2</v>
      </c>
      <c r="Q243" s="205">
        <f xml:space="preserve"> InpR!Q$100</f>
        <v>3.6799999999999999E-2</v>
      </c>
      <c r="R243" s="205">
        <f xml:space="preserve"> InpR!R$100</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9.0550995850657099</v>
      </c>
      <c r="N244" s="245">
        <f t="shared" si="154"/>
        <v>9.2747590194655629</v>
      </c>
      <c r="O244" s="245">
        <f t="shared" si="154"/>
        <v>9.5491773309770664</v>
      </c>
      <c r="P244" s="245">
        <f t="shared" si="154"/>
        <v>9.8500115891084903</v>
      </c>
      <c r="Q244" s="245">
        <f t="shared" si="154"/>
        <v>10.165211959959969</v>
      </c>
      <c r="R244" s="245">
        <f t="shared" si="154"/>
        <v>10.490498742678685</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0.21965943439985369</v>
      </c>
      <c r="N245" s="246">
        <f t="shared" si="155"/>
        <v>0.27441831151150314</v>
      </c>
      <c r="O245" s="246">
        <f t="shared" si="155"/>
        <v>0.30083425813142312</v>
      </c>
      <c r="P245" s="246">
        <f t="shared" si="155"/>
        <v>0.31520037085147851</v>
      </c>
      <c r="Q245" s="246">
        <f t="shared" si="155"/>
        <v>0.32528678271871703</v>
      </c>
      <c r="R245" s="246">
        <f t="shared" si="155"/>
        <v>0.3147149622803585</v>
      </c>
      <c r="S245" s="92"/>
      <c r="T245" s="92"/>
      <c r="U245" s="92"/>
      <c r="V245" s="92"/>
      <c r="W245" s="92"/>
      <c r="X245" s="92"/>
      <c r="Y245" s="92"/>
      <c r="Z245" s="92"/>
    </row>
    <row r="246" spans="1:16383">
      <c r="A246" s="49"/>
      <c r="C246" s="276"/>
      <c r="D246" s="57"/>
      <c r="E246" s="7" t="s">
        <v>572</v>
      </c>
      <c r="F246" s="247"/>
      <c r="G246" s="162" t="s">
        <v>297</v>
      </c>
      <c r="H246" s="247"/>
      <c r="I246" s="247"/>
      <c r="J246" s="337">
        <f t="shared" ref="J246:R246" si="156" xml:space="preserve"> (J244+J245) * J243</f>
        <v>0</v>
      </c>
      <c r="K246" s="337">
        <f t="shared" si="156"/>
        <v>0</v>
      </c>
      <c r="L246" s="337">
        <f t="shared" si="156"/>
        <v>0</v>
      </c>
      <c r="M246" s="337">
        <f xml:space="preserve"> (M244+M245) * M243</f>
        <v>0.34131113191633272</v>
      </c>
      <c r="N246" s="337">
        <f t="shared" si="156"/>
        <v>0.35140972577995605</v>
      </c>
      <c r="O246" s="337">
        <f t="shared" si="156"/>
        <v>0.36248042647919243</v>
      </c>
      <c r="P246" s="337">
        <f t="shared" si="156"/>
        <v>0.37407980012652686</v>
      </c>
      <c r="Q246" s="337">
        <f t="shared" si="156"/>
        <v>0.38605035373057561</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E247" s="138"/>
      <c r="F247" s="138"/>
      <c r="G247" s="138"/>
      <c r="H247" s="138"/>
    </row>
    <row r="248" spans="1:16383" s="200" customFormat="1">
      <c r="A248" s="196"/>
      <c r="B248" s="197"/>
      <c r="C248" s="198"/>
      <c r="D248" s="199"/>
      <c r="E248" s="250" t="str">
        <f>InpR!$E$121</f>
        <v>2019-20 RPI-CPIH wedge adjustment at 2017-18 FYA CPIH prices - WWN</v>
      </c>
      <c r="F248" s="250">
        <f>InpR!$F$121</f>
        <v>8.6164263789390603</v>
      </c>
      <c r="G248" s="250" t="str">
        <f>InpR!$G$121</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573</v>
      </c>
      <c r="F251" s="177">
        <f xml:space="preserve"> $L$250 / $J$249</f>
        <v>1.0509112695721383</v>
      </c>
      <c r="G251" s="335"/>
    </row>
    <row r="252" spans="1:16383" s="329" customFormat="1">
      <c r="A252" s="47"/>
      <c r="B252" s="51"/>
      <c r="C252" s="278"/>
      <c r="D252" s="56"/>
      <c r="E252" s="247" t="s">
        <v>607</v>
      </c>
      <c r="F252" s="247">
        <f xml:space="preserve"> $F$248 * $F$251</f>
        <v>9.0550995850657099</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575</v>
      </c>
      <c r="G255" s="162" t="s">
        <v>297</v>
      </c>
      <c r="J255" s="242">
        <f t="shared" ref="J255:R255" si="157" xml:space="preserve"> I258</f>
        <v>0</v>
      </c>
      <c r="K255" s="242">
        <f t="shared" si="157"/>
        <v>0</v>
      </c>
      <c r="L255" s="242">
        <f t="shared" si="157"/>
        <v>0</v>
      </c>
      <c r="M255" s="242">
        <f t="shared" si="157"/>
        <v>9.0550995850657099</v>
      </c>
      <c r="N255" s="242">
        <f t="shared" si="157"/>
        <v>9.2747590194655629</v>
      </c>
      <c r="O255" s="242">
        <f t="shared" si="157"/>
        <v>9.5491773309770664</v>
      </c>
      <c r="P255" s="242">
        <f t="shared" si="157"/>
        <v>9.8500115891084903</v>
      </c>
      <c r="Q255" s="242">
        <f t="shared" si="157"/>
        <v>10.165211959959969</v>
      </c>
      <c r="R255" s="242">
        <f t="shared" si="157"/>
        <v>10.490498742678685</v>
      </c>
    </row>
    <row r="256" spans="1:16383">
      <c r="A256" s="47"/>
      <c r="B256" s="51"/>
      <c r="C256" s="111"/>
      <c r="D256" s="56" t="s">
        <v>505</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0.21965943439985369</v>
      </c>
      <c r="N256" s="242">
        <f t="shared" si="158"/>
        <v>0.27441831151150314</v>
      </c>
      <c r="O256" s="242">
        <f t="shared" si="158"/>
        <v>0.30083425813142312</v>
      </c>
      <c r="P256" s="242">
        <f t="shared" si="158"/>
        <v>0.31520037085147851</v>
      </c>
      <c r="Q256" s="242">
        <f t="shared" si="158"/>
        <v>0.32528678271871703</v>
      </c>
      <c r="R256" s="242">
        <f t="shared" si="158"/>
        <v>0.3147149622803585</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576</v>
      </c>
      <c r="G258" s="163" t="s">
        <v>297</v>
      </c>
      <c r="J258" s="243">
        <f t="shared" ref="J258:R258" si="159" xml:space="preserve"> IF( J253 = 1, $F252, J255 + J256 - J257)</f>
        <v>0</v>
      </c>
      <c r="K258" s="243">
        <f t="shared" si="159"/>
        <v>0</v>
      </c>
      <c r="L258" s="243">
        <f t="shared" si="159"/>
        <v>9.0550995850657099</v>
      </c>
      <c r="M258" s="243">
        <f t="shared" si="159"/>
        <v>9.2747590194655629</v>
      </c>
      <c r="N258" s="243">
        <f t="shared" si="159"/>
        <v>9.5491773309770664</v>
      </c>
      <c r="O258" s="243">
        <f t="shared" si="159"/>
        <v>9.8500115891084903</v>
      </c>
      <c r="P258" s="243">
        <f t="shared" si="159"/>
        <v>10.165211959959969</v>
      </c>
      <c r="Q258" s="243">
        <f t="shared" si="159"/>
        <v>10.490498742678685</v>
      </c>
      <c r="R258" s="243">
        <f t="shared" si="159"/>
        <v>10.805213704959044</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9.0550995850657099</v>
      </c>
      <c r="N260" s="185">
        <f t="shared" si="160"/>
        <v>9.2747590194655629</v>
      </c>
      <c r="O260" s="185">
        <f t="shared" si="160"/>
        <v>9.5491773309770664</v>
      </c>
      <c r="P260" s="185">
        <f t="shared" si="160"/>
        <v>9.8500115891084903</v>
      </c>
      <c r="Q260" s="185">
        <f t="shared" si="160"/>
        <v>10.165211959959969</v>
      </c>
      <c r="R260" s="185">
        <f t="shared" si="160"/>
        <v>10.490498742678685</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0.21965943439985369</v>
      </c>
      <c r="N261" s="184">
        <f t="shared" si="161"/>
        <v>0.27441831151150314</v>
      </c>
      <c r="O261" s="184">
        <f t="shared" si="161"/>
        <v>0.30083425813142312</v>
      </c>
      <c r="P261" s="184">
        <f t="shared" si="161"/>
        <v>0.31520037085147851</v>
      </c>
      <c r="Q261" s="184">
        <f t="shared" si="161"/>
        <v>0.32528678271871703</v>
      </c>
      <c r="R261" s="184">
        <f t="shared" si="161"/>
        <v>0.3147149622803585</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9.0550995850657099</v>
      </c>
      <c r="M262" s="185">
        <f t="shared" si="162"/>
        <v>9.2747590194655629</v>
      </c>
      <c r="N262" s="185">
        <f t="shared" si="162"/>
        <v>9.5491773309770664</v>
      </c>
      <c r="O262" s="185">
        <f t="shared" si="162"/>
        <v>9.8500115891084903</v>
      </c>
      <c r="P262" s="185">
        <f t="shared" si="162"/>
        <v>10.165211959959969</v>
      </c>
      <c r="Q262" s="185">
        <f t="shared" si="162"/>
        <v>10.490498742678685</v>
      </c>
      <c r="R262" s="185">
        <f t="shared" si="162"/>
        <v>10.805213704959044</v>
      </c>
    </row>
    <row r="263" spans="1:26">
      <c r="A263" s="49"/>
      <c r="C263" s="276"/>
      <c r="D263" s="57"/>
      <c r="E263" s="7" t="s">
        <v>577</v>
      </c>
      <c r="F263" s="244"/>
      <c r="G263" s="185" t="s">
        <v>297</v>
      </c>
      <c r="H263" s="244"/>
      <c r="I263" s="244"/>
      <c r="J263" s="185">
        <f t="shared" ref="J263:L263" si="163" xml:space="preserve"> ( (J260+J261) + J262) / 2</f>
        <v>0</v>
      </c>
      <c r="K263" s="185">
        <f t="shared" si="163"/>
        <v>0</v>
      </c>
      <c r="L263" s="185">
        <f t="shared" si="163"/>
        <v>4.5275497925328549</v>
      </c>
      <c r="M263" s="185">
        <f xml:space="preserve"> ( (M260+M261) + M262) / 2</f>
        <v>9.2747590194655629</v>
      </c>
      <c r="N263" s="185">
        <f t="shared" ref="N263:R263" si="164" xml:space="preserve"> ( (N260+N261) + N262) / 2</f>
        <v>9.5491773309770664</v>
      </c>
      <c r="O263" s="185">
        <f t="shared" si="164"/>
        <v>9.8500115891084903</v>
      </c>
      <c r="P263" s="185">
        <f t="shared" si="164"/>
        <v>10.165211959959969</v>
      </c>
      <c r="Q263" s="185">
        <f t="shared" si="164"/>
        <v>10.490498742678685</v>
      </c>
      <c r="R263" s="185">
        <f t="shared" si="164"/>
        <v>10.805213704959044</v>
      </c>
    </row>
    <row r="265" spans="1:26" s="205" customFormat="1">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2.2181345335277269E-2</v>
      </c>
      <c r="N265" s="205">
        <f xml:space="preserve"> InpR!N$107</f>
        <v>2.2181345335277269E-2</v>
      </c>
      <c r="O265" s="205">
        <f xml:space="preserve"> InpR!O$107</f>
        <v>2.2181345335277269E-2</v>
      </c>
      <c r="P265" s="205">
        <f xml:space="preserve"> InpR!P$107</f>
        <v>2.2181345335277269E-2</v>
      </c>
      <c r="Q265" s="205">
        <f xml:space="preserve"> InpR!Q$107</f>
        <v>2.2181345335277269E-2</v>
      </c>
      <c r="R265" s="205">
        <f xml:space="preserve"> InpR!R$107</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4.5275497925328549</v>
      </c>
      <c r="M267" s="246">
        <f xml:space="preserve"> M$263</f>
        <v>9.2747590194655629</v>
      </c>
      <c r="N267" s="246">
        <f t="shared" si="165"/>
        <v>9.5491773309770664</v>
      </c>
      <c r="O267" s="246">
        <f t="shared" si="165"/>
        <v>9.8500115891084903</v>
      </c>
      <c r="P267" s="246">
        <f t="shared" si="165"/>
        <v>10.165211959959969</v>
      </c>
      <c r="Q267" s="246">
        <f t="shared" si="165"/>
        <v>10.490498742678685</v>
      </c>
      <c r="R267" s="246">
        <f t="shared" si="165"/>
        <v>10.805213704959044</v>
      </c>
    </row>
    <row r="268" spans="1:26">
      <c r="C268" s="276"/>
      <c r="E268" s="7" t="s">
        <v>578</v>
      </c>
      <c r="F268" s="244"/>
      <c r="G268" s="184" t="s">
        <v>297</v>
      </c>
      <c r="H268" s="244"/>
      <c r="I268" s="244"/>
      <c r="J268" s="246">
        <f t="shared" ref="J268:K268" si="166">J265*J266*J267</f>
        <v>0</v>
      </c>
      <c r="K268" s="246">
        <f t="shared" si="166"/>
        <v>0</v>
      </c>
      <c r="L268" s="246">
        <f>L265*L266*L267</f>
        <v>0</v>
      </c>
      <c r="M268" s="246">
        <f>M265*M266*M267</f>
        <v>0.20572663271224326</v>
      </c>
      <c r="N268" s="246">
        <f t="shared" ref="N268:R268" si="167">N265*N266*N267</f>
        <v>0.21181360004620359</v>
      </c>
      <c r="O268" s="246">
        <f t="shared" si="167"/>
        <v>0.21848650861449864</v>
      </c>
      <c r="P268" s="246">
        <f t="shared" si="167"/>
        <v>0.22547807689016275</v>
      </c>
      <c r="Q268" s="246">
        <f t="shared" si="167"/>
        <v>0.23269337535064791</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0.34131113191633272</v>
      </c>
      <c r="N270" s="184">
        <f t="shared" si="168"/>
        <v>0.35140972577995605</v>
      </c>
      <c r="O270" s="184">
        <f t="shared" si="168"/>
        <v>0.36248042647919243</v>
      </c>
      <c r="P270" s="184">
        <f t="shared" si="168"/>
        <v>0.37407980012652686</v>
      </c>
      <c r="Q270" s="184">
        <f t="shared" si="168"/>
        <v>0.38605035373057561</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0.20572663271224326</v>
      </c>
      <c r="N271" s="184">
        <f t="shared" si="169"/>
        <v>0.21181360004620359</v>
      </c>
      <c r="O271" s="184">
        <f t="shared" si="169"/>
        <v>0.21848650861449864</v>
      </c>
      <c r="P271" s="184">
        <f t="shared" si="169"/>
        <v>0.22547807689016275</v>
      </c>
      <c r="Q271" s="184">
        <f t="shared" si="169"/>
        <v>0.23269337535064791</v>
      </c>
      <c r="R271" s="184">
        <f t="shared" si="169"/>
        <v>0</v>
      </c>
    </row>
    <row r="272" spans="1:26">
      <c r="C272" s="276"/>
      <c r="E272" s="7" t="s">
        <v>579</v>
      </c>
      <c r="F272" s="244"/>
      <c r="G272" s="184" t="str">
        <f t="shared" ref="G272" si="170">G$270</f>
        <v>£m</v>
      </c>
      <c r="H272" s="244">
        <f>SUM(J272:R272)</f>
        <v>2.9095296316463402</v>
      </c>
      <c r="I272" s="244"/>
      <c r="J272" s="244">
        <f t="shared" ref="J272:R272" si="171">SUM(J270:J271)</f>
        <v>0</v>
      </c>
      <c r="K272" s="244">
        <f t="shared" si="171"/>
        <v>0</v>
      </c>
      <c r="L272" s="244">
        <f>SUM(L270:L271)</f>
        <v>0</v>
      </c>
      <c r="M272" s="244">
        <f>SUM(M270:M271)</f>
        <v>0.54703776462857601</v>
      </c>
      <c r="N272" s="244">
        <f t="shared" si="171"/>
        <v>0.56322332582615964</v>
      </c>
      <c r="O272" s="244">
        <f t="shared" si="171"/>
        <v>0.58096693509369102</v>
      </c>
      <c r="P272" s="244">
        <f t="shared" si="171"/>
        <v>0.59955787701668961</v>
      </c>
      <c r="Q272" s="244">
        <f t="shared" si="171"/>
        <v>0.61874372908122355</v>
      </c>
      <c r="R272" s="244">
        <f t="shared" si="171"/>
        <v>0</v>
      </c>
    </row>
    <row r="274" spans="1:18">
      <c r="A274" s="50" t="s">
        <v>555</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0.34131113191633272</v>
      </c>
      <c r="N276" s="185">
        <f t="shared" si="172"/>
        <v>0.35140972577995605</v>
      </c>
      <c r="O276" s="185">
        <f t="shared" si="172"/>
        <v>0.36248042647919243</v>
      </c>
      <c r="P276" s="185">
        <f t="shared" si="172"/>
        <v>0.37407980012652686</v>
      </c>
      <c r="Q276" s="185">
        <f t="shared" si="172"/>
        <v>0.38605035373057561</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0.20572663271224326</v>
      </c>
      <c r="N277" s="185">
        <f t="shared" si="173"/>
        <v>0.21181360004620359</v>
      </c>
      <c r="O277" s="185">
        <f t="shared" si="173"/>
        <v>0.21848650861449864</v>
      </c>
      <c r="P277" s="185">
        <f t="shared" si="173"/>
        <v>0.22547807689016275</v>
      </c>
      <c r="Q277" s="185">
        <f t="shared" si="173"/>
        <v>0.23269337535064791</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2.9095296316463402</v>
      </c>
      <c r="I278" s="185">
        <f t="shared" si="174"/>
        <v>0</v>
      </c>
      <c r="J278" s="185">
        <f t="shared" si="174"/>
        <v>0</v>
      </c>
      <c r="K278" s="185">
        <f t="shared" si="174"/>
        <v>0</v>
      </c>
      <c r="L278" s="185">
        <f t="shared" si="174"/>
        <v>0</v>
      </c>
      <c r="M278" s="185">
        <f t="shared" si="174"/>
        <v>0.54703776462857601</v>
      </c>
      <c r="N278" s="185">
        <f t="shared" si="174"/>
        <v>0.56322332582615964</v>
      </c>
      <c r="O278" s="185">
        <f t="shared" si="174"/>
        <v>0.58096693509369102</v>
      </c>
      <c r="P278" s="185">
        <f t="shared" si="174"/>
        <v>0.59955787701668961</v>
      </c>
      <c r="Q278" s="185">
        <f t="shared" si="174"/>
        <v>0.61874372908122355</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580</v>
      </c>
      <c r="F280" s="185"/>
      <c r="G280" s="185" t="str">
        <f t="shared" ref="G280:G282" si="175">G$270</f>
        <v>£m</v>
      </c>
      <c r="H280" s="244">
        <f>SUM(J280:R280)</f>
        <v>1.6394370618406788</v>
      </c>
      <c r="I280" s="185"/>
      <c r="J280" s="185">
        <f t="shared" ref="J280:R280" si="176" xml:space="preserve"> IF(J$279 = 0, 0, J276 / J$279)</f>
        <v>0</v>
      </c>
      <c r="K280" s="185">
        <f t="shared" si="176"/>
        <v>0</v>
      </c>
      <c r="L280" s="185">
        <f t="shared" si="176"/>
        <v>0</v>
      </c>
      <c r="M280" s="185">
        <f t="shared" si="176"/>
        <v>0.321306070372196</v>
      </c>
      <c r="N280" s="185">
        <f t="shared" si="176"/>
        <v>0.32431288807830205</v>
      </c>
      <c r="O280" s="185">
        <f t="shared" si="176"/>
        <v>0.32772914856779822</v>
      </c>
      <c r="P280" s="185">
        <f t="shared" si="176"/>
        <v>0.33126002088341611</v>
      </c>
      <c r="Q280" s="185">
        <f t="shared" si="176"/>
        <v>0.33482893393896657</v>
      </c>
      <c r="R280" s="185">
        <f t="shared" si="176"/>
        <v>0</v>
      </c>
    </row>
    <row r="281" spans="1:18" s="92" customFormat="1">
      <c r="A281" s="164"/>
      <c r="B281" s="165"/>
      <c r="C281" s="166"/>
      <c r="D281" s="167"/>
      <c r="E281" s="7" t="s">
        <v>581</v>
      </c>
      <c r="F281" s="185"/>
      <c r="G281" s="185" t="str">
        <f t="shared" si="175"/>
        <v>£m</v>
      </c>
      <c r="H281" s="244">
        <f t="shared" ref="H281:H282" si="177">SUM(J281:R281)</f>
        <v>0.98817716369946773</v>
      </c>
      <c r="I281" s="185"/>
      <c r="J281" s="185">
        <f t="shared" ref="J281:R281" si="178" xml:space="preserve"> IF(J$279 = 0, 0, J277 / J$279)</f>
        <v>0</v>
      </c>
      <c r="K281" s="185">
        <f t="shared" si="178"/>
        <v>0</v>
      </c>
      <c r="L281" s="185">
        <f t="shared" si="178"/>
        <v>0</v>
      </c>
      <c r="M281" s="185">
        <f t="shared" si="178"/>
        <v>0.19366850285996143</v>
      </c>
      <c r="N281" s="185">
        <f t="shared" si="178"/>
        <v>0.19548087410722673</v>
      </c>
      <c r="O281" s="185">
        <f t="shared" si="178"/>
        <v>0.19754003860920438</v>
      </c>
      <c r="P281" s="185">
        <f t="shared" si="178"/>
        <v>0.19966828584201662</v>
      </c>
      <c r="Q281" s="185">
        <f t="shared" si="178"/>
        <v>0.2018194622810586</v>
      </c>
      <c r="R281" s="185">
        <f t="shared" si="178"/>
        <v>0</v>
      </c>
    </row>
    <row r="282" spans="1:18" s="92" customFormat="1">
      <c r="A282" s="164"/>
      <c r="B282" s="165"/>
      <c r="C282" s="166"/>
      <c r="D282" s="167"/>
      <c r="E282" s="7" t="s">
        <v>582</v>
      </c>
      <c r="F282" s="185"/>
      <c r="G282" s="185" t="str">
        <f t="shared" si="175"/>
        <v>£m</v>
      </c>
      <c r="H282" s="244">
        <f t="shared" si="177"/>
        <v>2.6276142255401469</v>
      </c>
      <c r="I282" s="185"/>
      <c r="J282" s="185">
        <f t="shared" ref="J282:R282" si="179" xml:space="preserve"> IF(J$279 = 0, 0, J278 / J$279)</f>
        <v>0</v>
      </c>
      <c r="K282" s="185">
        <f t="shared" si="179"/>
        <v>0</v>
      </c>
      <c r="L282" s="185">
        <f t="shared" si="179"/>
        <v>0</v>
      </c>
      <c r="M282" s="185">
        <f t="shared" si="179"/>
        <v>0.51497457323215745</v>
      </c>
      <c r="N282" s="185">
        <f t="shared" si="179"/>
        <v>0.51979376218552875</v>
      </c>
      <c r="O282" s="185">
        <f t="shared" si="179"/>
        <v>0.52526918717700255</v>
      </c>
      <c r="P282" s="185">
        <f t="shared" si="179"/>
        <v>0.53092830672543267</v>
      </c>
      <c r="Q282" s="185">
        <f t="shared" si="179"/>
        <v>0.53664839622002514</v>
      </c>
      <c r="R282" s="185">
        <f t="shared" si="179"/>
        <v>0</v>
      </c>
    </row>
    <row r="284" spans="1:18">
      <c r="B284" s="61" t="s">
        <v>559</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3.1200592500000068E-2</v>
      </c>
      <c r="N286" s="205">
        <f>InpR!N$114</f>
        <v>3.1200592500000068E-2</v>
      </c>
      <c r="O286" s="205">
        <f>InpR!O$114</f>
        <v>3.1200592500000068E-2</v>
      </c>
      <c r="P286" s="205">
        <f>InpR!P$114</f>
        <v>3.1200592500000068E-2</v>
      </c>
      <c r="Q286" s="205">
        <f>InpR!Q$114</f>
        <v>3.1200592500000068E-2</v>
      </c>
      <c r="R286" s="205">
        <f>InpR!R$114</f>
        <v>0</v>
      </c>
    </row>
    <row r="287" spans="1:18">
      <c r="E287" s="7" t="s">
        <v>560</v>
      </c>
      <c r="G287" s="7" t="s">
        <v>561</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562</v>
      </c>
    </row>
    <row r="290" spans="1:18">
      <c r="A290" s="49"/>
      <c r="D290" s="57"/>
      <c r="E290" s="7" t="str">
        <f>E$280</f>
        <v>2019-20 wedge RCV run-off - real</v>
      </c>
      <c r="F290" s="185">
        <f t="shared" ref="F290:R290" si="181">F$280</f>
        <v>0</v>
      </c>
      <c r="G290" s="7" t="str">
        <f t="shared" si="181"/>
        <v>£m</v>
      </c>
      <c r="H290" s="247">
        <f t="shared" si="181"/>
        <v>1.6394370618406788</v>
      </c>
      <c r="I290" s="247">
        <f t="shared" si="181"/>
        <v>0</v>
      </c>
      <c r="J290" s="185">
        <f t="shared" si="181"/>
        <v>0</v>
      </c>
      <c r="K290" s="185">
        <f t="shared" si="181"/>
        <v>0</v>
      </c>
      <c r="L290" s="185">
        <f t="shared" si="181"/>
        <v>0</v>
      </c>
      <c r="M290" s="185">
        <f t="shared" si="181"/>
        <v>0.321306070372196</v>
      </c>
      <c r="N290" s="185">
        <f t="shared" si="181"/>
        <v>0.32431288807830205</v>
      </c>
      <c r="O290" s="185">
        <f t="shared" si="181"/>
        <v>0.32772914856779822</v>
      </c>
      <c r="P290" s="185">
        <f t="shared" si="181"/>
        <v>0.33126002088341611</v>
      </c>
      <c r="Q290" s="185">
        <f t="shared" si="181"/>
        <v>0.33482893393896657</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608</v>
      </c>
      <c r="G292" s="7" t="s">
        <v>297</v>
      </c>
      <c r="H292" s="185">
        <f xml:space="preserve"> SUM(J292:R292)</f>
        <v>1.7438713454439494</v>
      </c>
      <c r="J292" s="185">
        <f xml:space="preserve"> J290 * J291</f>
        <v>0</v>
      </c>
      <c r="K292" s="185">
        <f t="shared" ref="K292:R292" si="183" xml:space="preserve"> K290 * K291</f>
        <v>0</v>
      </c>
      <c r="L292" s="185">
        <f t="shared" si="183"/>
        <v>0</v>
      </c>
      <c r="M292" s="185">
        <f t="shared" si="183"/>
        <v>0.36332187449367598</v>
      </c>
      <c r="N292" s="185">
        <f t="shared" si="183"/>
        <v>0.35562613462799675</v>
      </c>
      <c r="O292" s="185">
        <f t="shared" si="183"/>
        <v>0.34849887257676893</v>
      </c>
      <c r="P292" s="185">
        <f t="shared" si="183"/>
        <v>0.34159552980654107</v>
      </c>
      <c r="Q292" s="185">
        <f t="shared" si="183"/>
        <v>0.33482893393896657</v>
      </c>
      <c r="R292" s="185">
        <f t="shared" si="183"/>
        <v>0</v>
      </c>
    </row>
    <row r="295" spans="1:18">
      <c r="B295" s="61" t="s">
        <v>564</v>
      </c>
    </row>
    <row r="296" spans="1:18">
      <c r="A296" s="49"/>
      <c r="D296" s="57"/>
      <c r="E296" s="7" t="str">
        <f>E$281</f>
        <v>2019-20 wedge return - real</v>
      </c>
      <c r="F296" s="185">
        <f t="shared" ref="F296:R296" si="184">F$281</f>
        <v>0</v>
      </c>
      <c r="G296" s="7" t="str">
        <f t="shared" si="184"/>
        <v>£m</v>
      </c>
      <c r="H296" s="247">
        <f t="shared" si="184"/>
        <v>0.98817716369946773</v>
      </c>
      <c r="I296" s="247">
        <f t="shared" si="184"/>
        <v>0</v>
      </c>
      <c r="J296" s="185">
        <f t="shared" si="184"/>
        <v>0</v>
      </c>
      <c r="K296" s="185">
        <f t="shared" si="184"/>
        <v>0</v>
      </c>
      <c r="L296" s="185">
        <f t="shared" si="184"/>
        <v>0</v>
      </c>
      <c r="M296" s="185">
        <f t="shared" si="184"/>
        <v>0.19366850285996143</v>
      </c>
      <c r="N296" s="185">
        <f t="shared" si="184"/>
        <v>0.19548087410722673</v>
      </c>
      <c r="O296" s="185">
        <f t="shared" si="184"/>
        <v>0.19754003860920438</v>
      </c>
      <c r="P296" s="185">
        <f t="shared" si="184"/>
        <v>0.19966828584201662</v>
      </c>
      <c r="Q296" s="185">
        <f t="shared" si="184"/>
        <v>0.2018194622810586</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609</v>
      </c>
      <c r="G298" s="7" t="s">
        <v>297</v>
      </c>
      <c r="H298" s="185">
        <f xml:space="preserve"> SUM(J298:R298)</f>
        <v>1.0511253405865988</v>
      </c>
      <c r="J298" s="185">
        <f xml:space="preserve"> J296 * J297</f>
        <v>0</v>
      </c>
      <c r="K298" s="185">
        <f t="shared" ref="K298:R298" si="186" xml:space="preserve"> K296 * K297</f>
        <v>0</v>
      </c>
      <c r="L298" s="185">
        <f t="shared" si="186"/>
        <v>0</v>
      </c>
      <c r="M298" s="185">
        <f t="shared" si="186"/>
        <v>0.21899369472838301</v>
      </c>
      <c r="N298" s="185">
        <f t="shared" si="186"/>
        <v>0.21435505713134242</v>
      </c>
      <c r="O298" s="185">
        <f t="shared" si="186"/>
        <v>0.21005907178206792</v>
      </c>
      <c r="P298" s="185">
        <f t="shared" si="186"/>
        <v>0.20589805466374692</v>
      </c>
      <c r="Q298" s="185">
        <f t="shared" si="186"/>
        <v>0.2018194622810586</v>
      </c>
      <c r="R298" s="185">
        <f t="shared" si="186"/>
        <v>0</v>
      </c>
    </row>
    <row r="301" spans="1:18">
      <c r="B301" s="61" t="s">
        <v>566</v>
      </c>
    </row>
    <row r="302" spans="1:18">
      <c r="A302" s="49"/>
      <c r="D302" s="57"/>
      <c r="E302" s="7" t="str">
        <f t="shared" ref="E302:R302" si="187" xml:space="preserve"> E$292</f>
        <v>Revenue adjustment for 2019-20 wedge run-off - real - WWN</v>
      </c>
      <c r="F302" s="185">
        <f t="shared" si="187"/>
        <v>0</v>
      </c>
      <c r="G302" s="7" t="str">
        <f t="shared" si="187"/>
        <v>£m</v>
      </c>
      <c r="H302" s="247">
        <f t="shared" si="187"/>
        <v>1.7438713454439494</v>
      </c>
      <c r="I302" s="247">
        <f t="shared" si="187"/>
        <v>0</v>
      </c>
      <c r="J302" s="185">
        <f t="shared" si="187"/>
        <v>0</v>
      </c>
      <c r="K302" s="185">
        <f t="shared" si="187"/>
        <v>0</v>
      </c>
      <c r="L302" s="185">
        <f t="shared" si="187"/>
        <v>0</v>
      </c>
      <c r="M302" s="185">
        <f t="shared" si="187"/>
        <v>0.36332187449367598</v>
      </c>
      <c r="N302" s="185">
        <f t="shared" si="187"/>
        <v>0.35562613462799675</v>
      </c>
      <c r="O302" s="185">
        <f t="shared" si="187"/>
        <v>0.34849887257676893</v>
      </c>
      <c r="P302" s="185">
        <f t="shared" si="187"/>
        <v>0.34159552980654107</v>
      </c>
      <c r="Q302" s="185">
        <f t="shared" si="187"/>
        <v>0.33482893393896657</v>
      </c>
      <c r="R302" s="185">
        <f t="shared" si="187"/>
        <v>0</v>
      </c>
    </row>
    <row r="303" spans="1:18">
      <c r="A303" s="49"/>
      <c r="D303" s="57"/>
      <c r="E303" s="7" t="str">
        <f t="shared" ref="E303:R303" si="188" xml:space="preserve"> E$298</f>
        <v>Revenue adjustment for 2019-20 wedge return - real - WWN</v>
      </c>
      <c r="F303" s="185">
        <f t="shared" si="188"/>
        <v>0</v>
      </c>
      <c r="G303" s="7" t="str">
        <f t="shared" si="188"/>
        <v>£m</v>
      </c>
      <c r="H303" s="247">
        <f t="shared" si="188"/>
        <v>1.0511253405865988</v>
      </c>
      <c r="I303" s="247">
        <f t="shared" si="188"/>
        <v>0</v>
      </c>
      <c r="J303" s="185">
        <f t="shared" si="188"/>
        <v>0</v>
      </c>
      <c r="K303" s="185">
        <f t="shared" si="188"/>
        <v>0</v>
      </c>
      <c r="L303" s="185">
        <f t="shared" si="188"/>
        <v>0</v>
      </c>
      <c r="M303" s="185">
        <f t="shared" si="188"/>
        <v>0.21899369472838301</v>
      </c>
      <c r="N303" s="185">
        <f t="shared" si="188"/>
        <v>0.21435505713134242</v>
      </c>
      <c r="O303" s="185">
        <f t="shared" si="188"/>
        <v>0.21005907178206792</v>
      </c>
      <c r="P303" s="185">
        <f t="shared" si="188"/>
        <v>0.20589805466374692</v>
      </c>
      <c r="Q303" s="185">
        <f t="shared" si="188"/>
        <v>0.2018194622810586</v>
      </c>
      <c r="R303" s="185">
        <f t="shared" si="188"/>
        <v>0</v>
      </c>
    </row>
    <row r="304" spans="1:18">
      <c r="A304" s="49"/>
      <c r="C304" s="276"/>
      <c r="D304" s="57"/>
      <c r="E304" s="7" t="s">
        <v>610</v>
      </c>
      <c r="G304" s="7" t="s">
        <v>297</v>
      </c>
      <c r="H304" s="185">
        <f xml:space="preserve"> SUM(J304:R304)</f>
        <v>2.7949966860305482</v>
      </c>
      <c r="J304" s="185">
        <f xml:space="preserve"> J$302 + J$303</f>
        <v>0</v>
      </c>
      <c r="K304" s="185">
        <f t="shared" ref="K304:R304" si="189" xml:space="preserve"> K$302 + K$303</f>
        <v>0</v>
      </c>
      <c r="L304" s="185">
        <f t="shared" si="189"/>
        <v>0</v>
      </c>
      <c r="M304" s="185">
        <f t="shared" si="189"/>
        <v>0.58231556922205896</v>
      </c>
      <c r="N304" s="185">
        <f t="shared" si="189"/>
        <v>0.56998119175933915</v>
      </c>
      <c r="O304" s="185">
        <f t="shared" si="189"/>
        <v>0.55855794435883688</v>
      </c>
      <c r="P304" s="185">
        <f t="shared" si="189"/>
        <v>0.54749358447028795</v>
      </c>
      <c r="Q304" s="185">
        <f t="shared" si="189"/>
        <v>0.53664839622002514</v>
      </c>
      <c r="R304" s="185">
        <f t="shared" si="189"/>
        <v>0</v>
      </c>
    </row>
    <row r="307" spans="1:18">
      <c r="A307" s="283" t="s">
        <v>586</v>
      </c>
      <c r="B307" s="284"/>
      <c r="C307" s="285"/>
      <c r="D307" s="285"/>
      <c r="E307" s="285"/>
      <c r="F307" s="285"/>
      <c r="G307" s="285"/>
      <c r="H307" s="285"/>
      <c r="I307" s="285"/>
      <c r="J307" s="285"/>
      <c r="K307" s="285"/>
      <c r="L307" s="285"/>
      <c r="M307" s="285"/>
      <c r="N307" s="285"/>
      <c r="O307" s="285"/>
      <c r="P307" s="285"/>
      <c r="Q307" s="285"/>
      <c r="R307" s="285"/>
    </row>
    <row r="309" spans="1:18">
      <c r="B309" s="61" t="s">
        <v>587</v>
      </c>
    </row>
    <row r="310" spans="1:18">
      <c r="A310" s="49"/>
      <c r="D310" s="57"/>
      <c r="E310" s="7" t="str">
        <f xml:space="preserve"> E$216</f>
        <v>Revenue adjustment for RCV run-off - real - WWN</v>
      </c>
      <c r="F310" s="185">
        <f t="shared" ref="F310:R310" si="190" xml:space="preserve"> F$216</f>
        <v>0</v>
      </c>
      <c r="G310" s="7" t="str">
        <f t="shared" si="190"/>
        <v>£m</v>
      </c>
      <c r="H310" s="247">
        <f t="shared" si="190"/>
        <v>7.6242066279462062</v>
      </c>
      <c r="I310" s="247">
        <f t="shared" si="190"/>
        <v>0</v>
      </c>
      <c r="J310" s="185">
        <f t="shared" si="190"/>
        <v>0</v>
      </c>
      <c r="K310" s="185">
        <f t="shared" si="190"/>
        <v>0</v>
      </c>
      <c r="L310" s="185">
        <f t="shared" si="190"/>
        <v>0</v>
      </c>
      <c r="M310" s="185">
        <f t="shared" si="190"/>
        <v>-0.2647963161643746</v>
      </c>
      <c r="N310" s="185">
        <f t="shared" si="190"/>
        <v>0.50807837901867414</v>
      </c>
      <c r="O310" s="185">
        <f t="shared" si="190"/>
        <v>2.3815164597578677</v>
      </c>
      <c r="P310" s="185">
        <f t="shared" si="190"/>
        <v>2.7565450198558969</v>
      </c>
      <c r="Q310" s="185">
        <f t="shared" si="190"/>
        <v>2.2428630854781417</v>
      </c>
      <c r="R310" s="185">
        <f t="shared" si="190"/>
        <v>0</v>
      </c>
    </row>
    <row r="311" spans="1:18">
      <c r="A311" s="49"/>
      <c r="D311" s="57"/>
      <c r="E311" s="7" t="str">
        <f xml:space="preserve"> E$221</f>
        <v>Revenue adjustment for return - real - WWN</v>
      </c>
      <c r="F311" s="185">
        <f t="shared" ref="F311:R311" si="191" xml:space="preserve"> F$221</f>
        <v>0</v>
      </c>
      <c r="G311" s="7" t="str">
        <f t="shared" si="191"/>
        <v>£m</v>
      </c>
      <c r="H311" s="247">
        <f t="shared" si="191"/>
        <v>4.5109630754277577</v>
      </c>
      <c r="I311" s="247">
        <f t="shared" si="191"/>
        <v>0</v>
      </c>
      <c r="J311" s="185">
        <f t="shared" si="191"/>
        <v>0</v>
      </c>
      <c r="K311" s="185">
        <f t="shared" si="191"/>
        <v>0</v>
      </c>
      <c r="L311" s="185">
        <f t="shared" si="191"/>
        <v>0</v>
      </c>
      <c r="M311" s="185">
        <f t="shared" si="191"/>
        <v>-0.15667025606944493</v>
      </c>
      <c r="N311" s="185">
        <f t="shared" si="191"/>
        <v>0.30061131853057699</v>
      </c>
      <c r="O311" s="185">
        <f t="shared" si="191"/>
        <v>1.4090558320013764</v>
      </c>
      <c r="P311" s="185">
        <f t="shared" si="191"/>
        <v>1.6309464587102607</v>
      </c>
      <c r="Q311" s="185">
        <f t="shared" si="191"/>
        <v>1.3270197222549882</v>
      </c>
      <c r="R311" s="185">
        <f t="shared" si="191"/>
        <v>0</v>
      </c>
    </row>
    <row r="312" spans="1:18">
      <c r="A312" s="49"/>
      <c r="D312" s="57"/>
      <c r="E312" s="7" t="str">
        <f xml:space="preserve"> E$226</f>
        <v>Revenue adjustment - real - WWN</v>
      </c>
      <c r="F312" s="185">
        <f t="shared" ref="F312:R312" si="192" xml:space="preserve"> F$226</f>
        <v>0</v>
      </c>
      <c r="G312" s="7" t="str">
        <f t="shared" si="192"/>
        <v>£m</v>
      </c>
      <c r="H312" s="247">
        <f t="shared" si="192"/>
        <v>12.135169703373965</v>
      </c>
      <c r="I312" s="247">
        <f t="shared" si="192"/>
        <v>0</v>
      </c>
      <c r="J312" s="185">
        <f t="shared" si="192"/>
        <v>0</v>
      </c>
      <c r="K312" s="185">
        <f t="shared" si="192"/>
        <v>0</v>
      </c>
      <c r="L312" s="185">
        <f t="shared" si="192"/>
        <v>0</v>
      </c>
      <c r="M312" s="185">
        <f t="shared" si="192"/>
        <v>-0.42146657223381956</v>
      </c>
      <c r="N312" s="185">
        <f t="shared" si="192"/>
        <v>0.80868969754925113</v>
      </c>
      <c r="O312" s="185">
        <f t="shared" si="192"/>
        <v>3.7905722917592444</v>
      </c>
      <c r="P312" s="185">
        <f t="shared" si="192"/>
        <v>4.3874914785661581</v>
      </c>
      <c r="Q312" s="185">
        <f t="shared" si="192"/>
        <v>3.5698828077331299</v>
      </c>
      <c r="R312" s="185">
        <f t="shared" si="192"/>
        <v>0</v>
      </c>
    </row>
    <row r="314" spans="1:18">
      <c r="B314" s="61" t="s">
        <v>588</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WWN</v>
      </c>
      <c r="F316" s="185">
        <f t="shared" ref="F316:R316" si="193" xml:space="preserve"> F$298</f>
        <v>0</v>
      </c>
      <c r="G316" s="7" t="str">
        <f t="shared" si="193"/>
        <v>£m</v>
      </c>
      <c r="H316" s="247">
        <f t="shared" si="193"/>
        <v>1.0511253405865988</v>
      </c>
      <c r="I316" s="247">
        <f t="shared" si="193"/>
        <v>0</v>
      </c>
      <c r="J316" s="185">
        <f t="shared" si="193"/>
        <v>0</v>
      </c>
      <c r="K316" s="185">
        <f t="shared" si="193"/>
        <v>0</v>
      </c>
      <c r="L316" s="185">
        <f t="shared" si="193"/>
        <v>0</v>
      </c>
      <c r="M316" s="185">
        <f t="shared" si="193"/>
        <v>0.21899369472838301</v>
      </c>
      <c r="N316" s="185">
        <f t="shared" si="193"/>
        <v>0.21435505713134242</v>
      </c>
      <c r="O316" s="185">
        <f t="shared" si="193"/>
        <v>0.21005907178206792</v>
      </c>
      <c r="P316" s="185">
        <f t="shared" si="193"/>
        <v>0.20589805466374692</v>
      </c>
      <c r="Q316" s="185">
        <f t="shared" si="193"/>
        <v>0.2018194622810586</v>
      </c>
      <c r="R316" s="185">
        <f t="shared" si="193"/>
        <v>0</v>
      </c>
    </row>
    <row r="317" spans="1:18">
      <c r="A317" s="49"/>
      <c r="D317" s="57"/>
      <c r="E317" s="7" t="str">
        <f xml:space="preserve"> E$304</f>
        <v>Revenue adjustment for 2019-20 wedge - real - WWN</v>
      </c>
      <c r="F317" s="185">
        <f t="shared" ref="F317:R317" si="194" xml:space="preserve"> F$304</f>
        <v>0</v>
      </c>
      <c r="G317" s="7" t="str">
        <f t="shared" si="194"/>
        <v>£m</v>
      </c>
      <c r="H317" s="247">
        <f t="shared" si="194"/>
        <v>2.7949966860305482</v>
      </c>
      <c r="I317" s="247">
        <f t="shared" si="194"/>
        <v>0</v>
      </c>
      <c r="J317" s="185">
        <f t="shared" si="194"/>
        <v>0</v>
      </c>
      <c r="K317" s="185">
        <f t="shared" si="194"/>
        <v>0</v>
      </c>
      <c r="L317" s="185">
        <f t="shared" si="194"/>
        <v>0</v>
      </c>
      <c r="M317" s="185">
        <f t="shared" si="194"/>
        <v>0.58231556922205896</v>
      </c>
      <c r="N317" s="185">
        <f t="shared" si="194"/>
        <v>0.56998119175933915</v>
      </c>
      <c r="O317" s="185">
        <f t="shared" si="194"/>
        <v>0.55855794435883688</v>
      </c>
      <c r="P317" s="185">
        <f t="shared" si="194"/>
        <v>0.54749358447028795</v>
      </c>
      <c r="Q317" s="185">
        <f t="shared" si="194"/>
        <v>0.53664839622002514</v>
      </c>
      <c r="R317" s="185">
        <f t="shared" si="194"/>
        <v>0</v>
      </c>
    </row>
    <row r="319" spans="1:18">
      <c r="B319" s="61" t="s">
        <v>348</v>
      </c>
    </row>
    <row r="320" spans="1:18" s="34" customFormat="1">
      <c r="A320" s="338"/>
      <c r="B320" s="265"/>
      <c r="C320" s="266"/>
      <c r="D320" s="339"/>
      <c r="E320" s="34" t="s">
        <v>611</v>
      </c>
      <c r="G320" s="34" t="s">
        <v>297</v>
      </c>
      <c r="H320" s="275">
        <f xml:space="preserve"> SUM(J320:R320)</f>
        <v>7.6242066279462062</v>
      </c>
      <c r="J320" s="275">
        <f xml:space="preserve"> J310 + J315</f>
        <v>0</v>
      </c>
      <c r="K320" s="275">
        <f t="shared" ref="K320:R320" si="195" xml:space="preserve"> K310 + K315</f>
        <v>0</v>
      </c>
      <c r="L320" s="275">
        <f t="shared" si="195"/>
        <v>0</v>
      </c>
      <c r="M320" s="275">
        <f t="shared" si="195"/>
        <v>-0.2647963161643746</v>
      </c>
      <c r="N320" s="275">
        <f t="shared" si="195"/>
        <v>0.50807837901867414</v>
      </c>
      <c r="O320" s="275">
        <f t="shared" si="195"/>
        <v>2.3815164597578677</v>
      </c>
      <c r="P320" s="275">
        <f t="shared" si="195"/>
        <v>2.7565450198558969</v>
      </c>
      <c r="Q320" s="275">
        <f t="shared" si="195"/>
        <v>2.2428630854781417</v>
      </c>
      <c r="R320" s="275">
        <f t="shared" si="195"/>
        <v>0</v>
      </c>
    </row>
    <row r="321" spans="1:18" s="34" customFormat="1">
      <c r="A321" s="338"/>
      <c r="B321" s="265"/>
      <c r="C321" s="266"/>
      <c r="D321" s="339"/>
      <c r="E321" s="34" t="s">
        <v>612</v>
      </c>
      <c r="G321" s="34" t="s">
        <v>297</v>
      </c>
      <c r="H321" s="275">
        <f xml:space="preserve"> SUM(J321:R321)</f>
        <v>5.5620884160143556</v>
      </c>
      <c r="J321" s="275">
        <f t="shared" ref="J321:R321" si="196" xml:space="preserve"> J311 + J316</f>
        <v>0</v>
      </c>
      <c r="K321" s="275">
        <f t="shared" si="196"/>
        <v>0</v>
      </c>
      <c r="L321" s="275">
        <f t="shared" si="196"/>
        <v>0</v>
      </c>
      <c r="M321" s="275">
        <f t="shared" si="196"/>
        <v>6.232343865893808E-2</v>
      </c>
      <c r="N321" s="275">
        <f t="shared" si="196"/>
        <v>0.51496637566191938</v>
      </c>
      <c r="O321" s="275">
        <f t="shared" si="196"/>
        <v>1.6191149037834442</v>
      </c>
      <c r="P321" s="275">
        <f t="shared" si="196"/>
        <v>1.8368445133740077</v>
      </c>
      <c r="Q321" s="275">
        <f t="shared" si="196"/>
        <v>1.5288391845360467</v>
      </c>
      <c r="R321" s="275">
        <f t="shared" si="196"/>
        <v>0</v>
      </c>
    </row>
    <row r="322" spans="1:18" s="34" customFormat="1">
      <c r="A322" s="338"/>
      <c r="B322" s="265"/>
      <c r="C322" s="266"/>
      <c r="D322" s="339"/>
      <c r="E322" s="34" t="s">
        <v>613</v>
      </c>
      <c r="G322" s="34" t="s">
        <v>297</v>
      </c>
      <c r="H322" s="275">
        <f xml:space="preserve"> SUM(J322:R322)</f>
        <v>14.930166389404514</v>
      </c>
      <c r="J322" s="275">
        <f t="shared" ref="J322:R322" si="197" xml:space="preserve"> J312 + J317</f>
        <v>0</v>
      </c>
      <c r="K322" s="275">
        <f t="shared" si="197"/>
        <v>0</v>
      </c>
      <c r="L322" s="275">
        <f t="shared" si="197"/>
        <v>0</v>
      </c>
      <c r="M322" s="275">
        <f t="shared" si="197"/>
        <v>0.1608489969882394</v>
      </c>
      <c r="N322" s="275">
        <f t="shared" si="197"/>
        <v>1.3786708893085904</v>
      </c>
      <c r="O322" s="275">
        <f t="shared" si="197"/>
        <v>4.3491302361180812</v>
      </c>
      <c r="P322" s="275">
        <f t="shared" si="197"/>
        <v>4.9349850630364465</v>
      </c>
      <c r="Q322" s="275">
        <f t="shared" si="197"/>
        <v>4.1065312039531552</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5661-55FD-40A6-9820-2653DC0F2493}">
  <sheetPr codeName="Sheet14">
    <outlinePr summaryBelow="0" summaryRight="0"/>
    <pageSetUpPr fitToPage="1"/>
  </sheetPr>
  <dimension ref="A1:XFC325"/>
  <sheetViews>
    <sheetView zoomScale="80" zoomScaleNormal="80" workbookViewId="0">
      <pane xSplit="9" ySplit="6" topLeftCell="J7" activePane="bottomRight" state="frozen"/>
      <selection pane="bottomRight"/>
      <selection pane="bottomLeft"/>
      <selection pane="topRight"/>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496</v>
      </c>
      <c r="B8" s="284"/>
      <c r="C8" s="285"/>
      <c r="D8" s="285"/>
      <c r="E8" s="285"/>
      <c r="F8" s="285"/>
      <c r="G8" s="285"/>
      <c r="H8" s="285"/>
      <c r="I8" s="285"/>
      <c r="J8" s="285"/>
      <c r="K8" s="285"/>
      <c r="L8" s="285"/>
      <c r="M8" s="285"/>
      <c r="N8" s="285"/>
      <c r="O8" s="285"/>
      <c r="P8" s="285"/>
      <c r="Q8" s="285"/>
      <c r="R8" s="285"/>
    </row>
    <row r="10" spans="1:26">
      <c r="C10" s="110" t="s">
        <v>497</v>
      </c>
    </row>
    <row r="12" spans="1:26">
      <c r="B12" s="61" t="s">
        <v>498</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499</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500</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501</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153.29897633677135</v>
      </c>
      <c r="N22" s="241">
        <f t="shared" si="3"/>
        <v>142.27375331362518</v>
      </c>
      <c r="O22" s="241">
        <f t="shared" si="3"/>
        <v>132.72851735424226</v>
      </c>
      <c r="P22" s="241">
        <f t="shared" si="3"/>
        <v>124.0541097959795</v>
      </c>
      <c r="Q22" s="241">
        <f t="shared" si="3"/>
        <v>116.00240261049348</v>
      </c>
      <c r="R22" s="241">
        <f t="shared" si="3"/>
        <v>108.4732898695399</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502</v>
      </c>
      <c r="G24" s="91" t="s">
        <v>297</v>
      </c>
      <c r="J24" s="184">
        <f>J22*J23</f>
        <v>0</v>
      </c>
      <c r="K24" s="184">
        <f t="shared" ref="K24:R24" si="5">K22*K23</f>
        <v>0</v>
      </c>
      <c r="L24" s="184">
        <f t="shared" si="5"/>
        <v>0</v>
      </c>
      <c r="M24" s="184">
        <f>M22*M23</f>
        <v>3.7187405969282215</v>
      </c>
      <c r="N24" s="184">
        <f t="shared" si="5"/>
        <v>4.2095458302245872</v>
      </c>
      <c r="O24" s="184">
        <f t="shared" si="5"/>
        <v>4.1814371717256238</v>
      </c>
      <c r="P24" s="184">
        <f t="shared" si="5"/>
        <v>3.9697315134714302</v>
      </c>
      <c r="Q24" s="184">
        <f t="shared" si="5"/>
        <v>3.7120768835357687</v>
      </c>
      <c r="R24" s="184">
        <f t="shared" si="5"/>
        <v>3.2541986960861755</v>
      </c>
      <c r="S24" s="92"/>
      <c r="T24" s="92"/>
      <c r="U24" s="92"/>
      <c r="V24" s="92"/>
      <c r="W24" s="92"/>
      <c r="X24" s="92"/>
      <c r="Y24" s="92"/>
      <c r="Z24" s="92"/>
    </row>
    <row r="26" spans="1:16383" s="205" customFormat="1">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9.3900000000000011E-2</v>
      </c>
      <c r="N26" s="205">
        <f xml:space="preserve"> InpR!N$101</f>
        <v>9.3900000000000011E-2</v>
      </c>
      <c r="O26" s="205">
        <f xml:space="preserve"> InpR!O$101</f>
        <v>9.3900000000000011E-2</v>
      </c>
      <c r="P26" s="205">
        <f xml:space="preserve"> InpR!P$101</f>
        <v>9.3900000000000011E-2</v>
      </c>
      <c r="Q26" s="205">
        <f xml:space="preserve"> InpR!Q$101</f>
        <v>9.3900000000000011E-2</v>
      </c>
      <c r="R26" s="205">
        <f xml:space="preserve"> InpR!R$101</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153.29897633677135</v>
      </c>
      <c r="N27" s="241">
        <f t="shared" si="6"/>
        <v>142.27375331362518</v>
      </c>
      <c r="O27" s="241">
        <f t="shared" si="6"/>
        <v>132.72851735424226</v>
      </c>
      <c r="P27" s="241">
        <f t="shared" si="6"/>
        <v>124.0541097959795</v>
      </c>
      <c r="Q27" s="241">
        <f t="shared" si="6"/>
        <v>116.00240261049348</v>
      </c>
      <c r="R27" s="241">
        <f t="shared" si="6"/>
        <v>108.4732898695399</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3.7187405969282215</v>
      </c>
      <c r="N28" s="184">
        <f t="shared" si="7"/>
        <v>4.2095458302245872</v>
      </c>
      <c r="O28" s="184">
        <f t="shared" si="7"/>
        <v>4.1814371717256238</v>
      </c>
      <c r="P28" s="184">
        <f t="shared" si="7"/>
        <v>3.9697315134714302</v>
      </c>
      <c r="Q28" s="184">
        <f t="shared" si="7"/>
        <v>3.7120768835357687</v>
      </c>
      <c r="R28" s="184">
        <f t="shared" si="7"/>
        <v>3.2541986960861755</v>
      </c>
    </row>
    <row r="29" spans="1:16383">
      <c r="A29" s="170"/>
      <c r="B29" s="165"/>
      <c r="C29" s="166"/>
      <c r="D29" s="171"/>
      <c r="E29" s="91" t="s">
        <v>503</v>
      </c>
      <c r="F29" s="91"/>
      <c r="G29" s="91" t="s">
        <v>297</v>
      </c>
      <c r="H29" s="184"/>
      <c r="I29" s="184"/>
      <c r="J29" s="184">
        <f t="shared" ref="J29:R29" si="8" xml:space="preserve"> (J27+J28) * J26</f>
        <v>0</v>
      </c>
      <c r="K29" s="184">
        <f t="shared" si="8"/>
        <v>0</v>
      </c>
      <c r="L29" s="184">
        <f xml:space="preserve"> (L27+L28) * L26</f>
        <v>0</v>
      </c>
      <c r="M29" s="184">
        <f t="shared" si="8"/>
        <v>14.743963620074393</v>
      </c>
      <c r="N29" s="184">
        <f t="shared" si="8"/>
        <v>13.754781789607494</v>
      </c>
      <c r="O29" s="184">
        <f t="shared" si="8"/>
        <v>12.855844729988387</v>
      </c>
      <c r="P29" s="184">
        <f t="shared" si="8"/>
        <v>12.021438698957443</v>
      </c>
      <c r="Q29" s="184">
        <f t="shared" si="8"/>
        <v>11.241189624489348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InpR!$E$94</f>
        <v>RCV - CPI(H) + RPI wedge initial balance - nominal - BR</v>
      </c>
      <c r="F31" s="250">
        <f>InpR!$F$94</f>
        <v>153.29897633677135</v>
      </c>
      <c r="G31" s="249" t="str">
        <f>InpR!$G$94</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504</v>
      </c>
      <c r="G34" s="92" t="s">
        <v>297</v>
      </c>
      <c r="J34" s="242">
        <f t="shared" ref="J34:R34" si="9" xml:space="preserve"> I37</f>
        <v>0</v>
      </c>
      <c r="K34" s="242">
        <f t="shared" si="9"/>
        <v>0</v>
      </c>
      <c r="L34" s="242">
        <f t="shared" si="9"/>
        <v>0</v>
      </c>
      <c r="M34" s="242">
        <f t="shared" si="9"/>
        <v>153.29897633677135</v>
      </c>
      <c r="N34" s="242">
        <f t="shared" si="9"/>
        <v>142.27375331362518</v>
      </c>
      <c r="O34" s="242">
        <f t="shared" si="9"/>
        <v>132.72851735424226</v>
      </c>
      <c r="P34" s="242">
        <f t="shared" si="9"/>
        <v>124.0541097959795</v>
      </c>
      <c r="Q34" s="242">
        <f t="shared" si="9"/>
        <v>116.00240261049348</v>
      </c>
      <c r="R34" s="242">
        <f t="shared" si="9"/>
        <v>108.4732898695399</v>
      </c>
    </row>
    <row r="35" spans="1:26">
      <c r="A35" s="47"/>
      <c r="B35" s="51"/>
      <c r="C35" s="111"/>
      <c r="D35" s="56" t="s">
        <v>505</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3.7187405969282215</v>
      </c>
      <c r="N35" s="242">
        <f t="shared" si="10"/>
        <v>4.2095458302245872</v>
      </c>
      <c r="O35" s="242">
        <f t="shared" si="10"/>
        <v>4.1814371717256238</v>
      </c>
      <c r="P35" s="242">
        <f t="shared" si="10"/>
        <v>3.9697315134714302</v>
      </c>
      <c r="Q35" s="242">
        <f t="shared" si="10"/>
        <v>3.7120768835357687</v>
      </c>
      <c r="R35" s="242">
        <f t="shared" si="10"/>
        <v>3.2541986960861755</v>
      </c>
    </row>
    <row r="36" spans="1:26">
      <c r="A36" s="47"/>
      <c r="B36" s="51"/>
      <c r="C36" s="111"/>
      <c r="D36" s="56" t="s">
        <v>506</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14.743963620074393</v>
      </c>
      <c r="N36" s="242">
        <f t="shared" si="11"/>
        <v>13.754781789607494</v>
      </c>
      <c r="O36" s="242">
        <f t="shared" si="11"/>
        <v>12.855844729988387</v>
      </c>
      <c r="P36" s="242">
        <f t="shared" si="11"/>
        <v>12.021438698957443</v>
      </c>
      <c r="Q36" s="242">
        <f t="shared" si="11"/>
        <v>11.241189624489348</v>
      </c>
      <c r="R36" s="242">
        <f t="shared" si="11"/>
        <v>0</v>
      </c>
    </row>
    <row r="37" spans="1:26" s="138" customFormat="1">
      <c r="A37" s="134"/>
      <c r="B37" s="135"/>
      <c r="C37" s="136"/>
      <c r="D37" s="137"/>
      <c r="E37" s="138" t="s">
        <v>507</v>
      </c>
      <c r="G37" s="163" t="s">
        <v>297</v>
      </c>
      <c r="J37" s="243">
        <f t="shared" ref="J37:R37" si="12" xml:space="preserve"> IF( J32 = 1, $F31, J34 + J35 - J36)</f>
        <v>0</v>
      </c>
      <c r="K37" s="243">
        <f t="shared" si="12"/>
        <v>0</v>
      </c>
      <c r="L37" s="243">
        <f t="shared" si="12"/>
        <v>153.29897633677135</v>
      </c>
      <c r="M37" s="243">
        <f t="shared" si="12"/>
        <v>142.27375331362518</v>
      </c>
      <c r="N37" s="243">
        <f t="shared" si="12"/>
        <v>132.72851735424226</v>
      </c>
      <c r="O37" s="243">
        <f t="shared" si="12"/>
        <v>124.0541097959795</v>
      </c>
      <c r="P37" s="243">
        <f t="shared" si="12"/>
        <v>116.00240261049348</v>
      </c>
      <c r="Q37" s="243">
        <f t="shared" si="12"/>
        <v>108.4732898695399</v>
      </c>
      <c r="R37" s="243">
        <f t="shared" si="12"/>
        <v>111.72748856562608</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153.29897633677135</v>
      </c>
      <c r="N39" s="185">
        <f t="shared" si="13"/>
        <v>142.27375331362518</v>
      </c>
      <c r="O39" s="185">
        <f t="shared" si="13"/>
        <v>132.72851735424226</v>
      </c>
      <c r="P39" s="185">
        <f t="shared" si="13"/>
        <v>124.0541097959795</v>
      </c>
      <c r="Q39" s="185">
        <f t="shared" si="13"/>
        <v>116.00240261049348</v>
      </c>
      <c r="R39" s="185">
        <f t="shared" si="13"/>
        <v>108.4732898695399</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3.7187405969282215</v>
      </c>
      <c r="N40" s="242">
        <f t="shared" si="14"/>
        <v>4.2095458302245872</v>
      </c>
      <c r="O40" s="242">
        <f t="shared" si="14"/>
        <v>4.1814371717256238</v>
      </c>
      <c r="P40" s="242">
        <f t="shared" si="14"/>
        <v>3.9697315134714302</v>
      </c>
      <c r="Q40" s="242">
        <f t="shared" si="14"/>
        <v>3.7120768835357687</v>
      </c>
      <c r="R40" s="242">
        <f t="shared" si="14"/>
        <v>3.2541986960861755</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153.29897633677135</v>
      </c>
      <c r="M41" s="185">
        <f t="shared" si="15"/>
        <v>142.27375331362518</v>
      </c>
      <c r="N41" s="185">
        <f t="shared" si="15"/>
        <v>132.72851735424226</v>
      </c>
      <c r="O41" s="185">
        <f t="shared" si="15"/>
        <v>124.0541097959795</v>
      </c>
      <c r="P41" s="185">
        <f t="shared" si="15"/>
        <v>116.00240261049348</v>
      </c>
      <c r="Q41" s="185">
        <f t="shared" si="15"/>
        <v>108.4732898695399</v>
      </c>
      <c r="R41" s="185">
        <f t="shared" si="15"/>
        <v>111.72748856562608</v>
      </c>
    </row>
    <row r="42" spans="1:26" s="92" customFormat="1">
      <c r="A42" s="164"/>
      <c r="B42" s="165"/>
      <c r="C42" s="166"/>
      <c r="D42" s="167"/>
      <c r="E42" s="92" t="s">
        <v>508</v>
      </c>
      <c r="G42" s="92" t="s">
        <v>297</v>
      </c>
      <c r="J42" s="185">
        <f t="shared" ref="J42:L42" si="16" xml:space="preserve"> ( (J39+J40) + J41) / 2</f>
        <v>0</v>
      </c>
      <c r="K42" s="185">
        <f t="shared" si="16"/>
        <v>0</v>
      </c>
      <c r="L42" s="185">
        <f t="shared" si="16"/>
        <v>76.649488168385673</v>
      </c>
      <c r="M42" s="185">
        <f xml:space="preserve"> ( (M39+M40) + M41) / 2</f>
        <v>149.64573512366238</v>
      </c>
      <c r="N42" s="185">
        <f t="shared" ref="N42:R42" si="17" xml:space="preserve"> ( (N39+N40) + N41) / 2</f>
        <v>139.60590824904602</v>
      </c>
      <c r="O42" s="185">
        <f t="shared" si="17"/>
        <v>130.48203216097369</v>
      </c>
      <c r="P42" s="185">
        <f t="shared" si="17"/>
        <v>122.0131219599722</v>
      </c>
      <c r="Q42" s="185">
        <f t="shared" si="17"/>
        <v>114.09388468178457</v>
      </c>
      <c r="R42" s="185">
        <f t="shared" si="17"/>
        <v>111.72748856562608</v>
      </c>
    </row>
    <row r="43" spans="1:26" s="92" customFormat="1">
      <c r="A43" s="164"/>
      <c r="B43" s="165"/>
      <c r="C43" s="166"/>
      <c r="D43" s="167"/>
    </row>
    <row r="44" spans="1:26">
      <c r="B44" s="61" t="s">
        <v>509</v>
      </c>
    </row>
    <row r="45" spans="1:26" s="205" customFormat="1">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2.2181345335277269E-2</v>
      </c>
      <c r="N45" s="205">
        <f xml:space="preserve"> InpR!N$108</f>
        <v>2.2181345335277269E-2</v>
      </c>
      <c r="O45" s="205">
        <f xml:space="preserve"> InpR!O$108</f>
        <v>2.2181345335277269E-2</v>
      </c>
      <c r="P45" s="205">
        <f xml:space="preserve"> InpR!P$108</f>
        <v>2.2181345335277269E-2</v>
      </c>
      <c r="Q45" s="205">
        <f xml:space="preserve"> InpR!Q$108</f>
        <v>2.2181345335277269E-2</v>
      </c>
      <c r="R45" s="205">
        <f xml:space="preserve"> InpR!R$108</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76.649488168385673</v>
      </c>
      <c r="M47" s="184">
        <f t="shared" si="18"/>
        <v>149.64573512366238</v>
      </c>
      <c r="N47" s="184">
        <f t="shared" si="18"/>
        <v>139.60590824904602</v>
      </c>
      <c r="O47" s="184">
        <f t="shared" si="18"/>
        <v>130.48203216097369</v>
      </c>
      <c r="P47" s="184">
        <f t="shared" si="18"/>
        <v>122.0131219599722</v>
      </c>
      <c r="Q47" s="184">
        <f t="shared" si="18"/>
        <v>114.09388468178457</v>
      </c>
      <c r="R47" s="184">
        <f t="shared" si="18"/>
        <v>111.72748856562608</v>
      </c>
      <c r="S47" s="92"/>
      <c r="T47" s="92"/>
      <c r="U47" s="92"/>
      <c r="V47" s="92"/>
      <c r="W47" s="92"/>
      <c r="X47" s="92"/>
      <c r="Y47" s="92"/>
      <c r="Z47" s="92"/>
    </row>
    <row r="48" spans="1:26" s="91" customFormat="1">
      <c r="A48" s="170"/>
      <c r="B48" s="165"/>
      <c r="C48" s="166"/>
      <c r="D48" s="171"/>
      <c r="E48" s="172" t="s">
        <v>510</v>
      </c>
      <c r="G48" s="91" t="s">
        <v>297</v>
      </c>
      <c r="H48" s="184"/>
      <c r="I48" s="184"/>
      <c r="J48" s="184">
        <f t="shared" ref="J48:K48" si="19">J45*J47*J46</f>
        <v>0</v>
      </c>
      <c r="K48" s="184">
        <f t="shared" si="19"/>
        <v>0</v>
      </c>
      <c r="L48" s="184">
        <f>L45*L47*L46</f>
        <v>0</v>
      </c>
      <c r="M48" s="184">
        <f>M45*M47*M46</f>
        <v>3.3193437287293861</v>
      </c>
      <c r="N48" s="184">
        <f t="shared" ref="N48:R48" si="20">N45*N47*N46</f>
        <v>3.0966468617171237</v>
      </c>
      <c r="O48" s="184">
        <f t="shared" si="20"/>
        <v>2.8942670154113124</v>
      </c>
      <c r="P48" s="184">
        <f t="shared" si="20"/>
        <v>2.7064151936294456</v>
      </c>
      <c r="Q48" s="184">
        <f t="shared" si="20"/>
        <v>2.5307558567699648</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511</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14.743963620074393</v>
      </c>
      <c r="N51" s="184">
        <f t="shared" si="21"/>
        <v>13.754781789607494</v>
      </c>
      <c r="O51" s="184">
        <f t="shared" si="21"/>
        <v>12.855844729988387</v>
      </c>
      <c r="P51" s="184">
        <f t="shared" si="21"/>
        <v>12.021438698957443</v>
      </c>
      <c r="Q51" s="184">
        <f t="shared" si="21"/>
        <v>11.241189624489348</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3.3193437287293861</v>
      </c>
      <c r="N52" s="184">
        <f t="shared" si="22"/>
        <v>3.0966468617171237</v>
      </c>
      <c r="O52" s="184">
        <f t="shared" si="22"/>
        <v>2.8942670154113124</v>
      </c>
      <c r="P52" s="184">
        <f t="shared" si="22"/>
        <v>2.7064151936294456</v>
      </c>
      <c r="Q52" s="184">
        <f t="shared" si="22"/>
        <v>2.5307558567699648</v>
      </c>
      <c r="R52" s="184">
        <f t="shared" si="22"/>
        <v>0</v>
      </c>
      <c r="S52" s="92"/>
      <c r="T52" s="92"/>
      <c r="U52" s="92"/>
      <c r="V52" s="92"/>
      <c r="W52" s="92"/>
      <c r="X52" s="92"/>
      <c r="Y52" s="92"/>
      <c r="Z52" s="92"/>
    </row>
    <row r="53" spans="1:26" s="91" customFormat="1">
      <c r="A53" s="170"/>
      <c r="B53" s="165"/>
      <c r="C53" s="166"/>
      <c r="D53" s="171"/>
      <c r="E53" s="172" t="s">
        <v>512</v>
      </c>
      <c r="G53" s="91" t="str">
        <f xml:space="preserve"> G$48</f>
        <v>£m</v>
      </c>
      <c r="H53" s="184">
        <f>SUM(J53:R53)</f>
        <v>79.164647119374294</v>
      </c>
      <c r="I53" s="184"/>
      <c r="J53" s="184">
        <f t="shared" ref="J53:R53" si="23">SUM(J51:J52)</f>
        <v>0</v>
      </c>
      <c r="K53" s="184">
        <f t="shared" si="23"/>
        <v>0</v>
      </c>
      <c r="L53" s="184">
        <f>SUM(L51:L52)</f>
        <v>0</v>
      </c>
      <c r="M53" s="185">
        <f t="shared" si="23"/>
        <v>18.063307348803779</v>
      </c>
      <c r="N53" s="185">
        <f t="shared" si="23"/>
        <v>16.851428651324618</v>
      </c>
      <c r="O53" s="184">
        <f t="shared" si="23"/>
        <v>15.7501117453997</v>
      </c>
      <c r="P53" s="184">
        <f t="shared" si="23"/>
        <v>14.727853892586889</v>
      </c>
      <c r="Q53" s="184">
        <f t="shared" si="23"/>
        <v>13.771945481259312</v>
      </c>
      <c r="R53" s="184">
        <f t="shared" si="23"/>
        <v>0</v>
      </c>
      <c r="S53" s="92"/>
      <c r="T53" s="92"/>
      <c r="U53" s="92"/>
      <c r="V53" s="92"/>
      <c r="W53" s="92"/>
      <c r="X53" s="92"/>
      <c r="Y53" s="92"/>
      <c r="Z53" s="92"/>
    </row>
    <row r="55" spans="1:26">
      <c r="A55" s="283" t="s">
        <v>513</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514</v>
      </c>
      <c r="M57" s="177"/>
      <c r="N57" s="177"/>
      <c r="O57" s="177"/>
      <c r="P57" s="177"/>
      <c r="Q57" s="177"/>
    </row>
    <row r="58" spans="1:26">
      <c r="C58" s="110" t="s">
        <v>515</v>
      </c>
      <c r="M58" s="177"/>
      <c r="N58" s="177"/>
      <c r="O58" s="177"/>
      <c r="P58" s="177"/>
      <c r="Q58" s="177"/>
    </row>
    <row r="59" spans="1:26">
      <c r="C59" s="110" t="s">
        <v>516</v>
      </c>
      <c r="M59" s="177"/>
      <c r="N59" s="177"/>
      <c r="O59" s="177"/>
      <c r="P59" s="177"/>
      <c r="Q59" s="177"/>
    </row>
    <row r="60" spans="1:26">
      <c r="M60" s="177"/>
      <c r="N60" s="177"/>
      <c r="O60" s="177"/>
      <c r="P60" s="177"/>
      <c r="Q60" s="177"/>
    </row>
    <row r="61" spans="1:26" s="91" customFormat="1">
      <c r="A61" s="170"/>
      <c r="B61" s="165"/>
      <c r="C61" s="166"/>
      <c r="D61" s="171"/>
      <c r="E61" s="172" t="s">
        <v>517</v>
      </c>
      <c r="G61" s="91" t="s">
        <v>297</v>
      </c>
      <c r="J61" s="184">
        <f t="shared" ref="J61:R61" si="24" xml:space="preserve"> J53</f>
        <v>0</v>
      </c>
      <c r="K61" s="184">
        <f t="shared" si="24"/>
        <v>0</v>
      </c>
      <c r="L61" s="184">
        <f t="shared" si="24"/>
        <v>0</v>
      </c>
      <c r="M61" s="184">
        <f t="shared" si="24"/>
        <v>18.063307348803779</v>
      </c>
      <c r="N61" s="184">
        <f t="shared" si="24"/>
        <v>16.851428651324618</v>
      </c>
      <c r="O61" s="184">
        <f t="shared" si="24"/>
        <v>15.7501117453997</v>
      </c>
      <c r="P61" s="184">
        <f t="shared" si="24"/>
        <v>14.727853892586889</v>
      </c>
      <c r="Q61" s="184">
        <f t="shared" si="24"/>
        <v>13.771945481259312</v>
      </c>
      <c r="R61" s="184">
        <f t="shared" si="24"/>
        <v>0</v>
      </c>
      <c r="S61" s="92"/>
      <c r="T61" s="92"/>
      <c r="U61" s="92"/>
      <c r="V61" s="92"/>
      <c r="W61" s="92"/>
      <c r="X61" s="92"/>
      <c r="Y61" s="92"/>
      <c r="Z61" s="92"/>
    </row>
    <row r="62" spans="1:26">
      <c r="L62" s="247"/>
      <c r="M62" s="280"/>
      <c r="N62" s="280"/>
      <c r="O62" s="280"/>
      <c r="P62" s="280"/>
      <c r="Q62" s="280"/>
      <c r="R62" s="247"/>
    </row>
    <row r="63" spans="1:26">
      <c r="A63" s="283" t="s">
        <v>518</v>
      </c>
      <c r="B63" s="284"/>
      <c r="C63" s="285"/>
      <c r="D63" s="285"/>
      <c r="E63" s="285"/>
      <c r="F63" s="285"/>
      <c r="G63" s="285"/>
      <c r="H63" s="285"/>
      <c r="I63" s="285"/>
      <c r="J63" s="285"/>
      <c r="K63" s="285"/>
      <c r="L63" s="285"/>
      <c r="M63" s="285"/>
      <c r="N63" s="285"/>
      <c r="O63" s="285"/>
      <c r="P63" s="285"/>
      <c r="Q63" s="285"/>
      <c r="R63" s="285"/>
    </row>
    <row r="65" spans="1:16383">
      <c r="C65" s="110" t="s">
        <v>519</v>
      </c>
    </row>
    <row r="67" spans="1:16383">
      <c r="B67" s="61" t="s">
        <v>520</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4.8133097446378947E-3</v>
      </c>
      <c r="R69" s="205">
        <f>Index!R$135</f>
        <v>0</v>
      </c>
    </row>
    <row r="70" spans="1:16383" s="172" customFormat="1">
      <c r="A70" s="173"/>
      <c r="B70" s="174"/>
      <c r="C70" s="175"/>
      <c r="D70" s="176"/>
      <c r="E70" s="172" t="s">
        <v>521</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2.5813309744639135E-2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522</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153.29897633677135</v>
      </c>
      <c r="N73" s="241">
        <f t="shared" si="27"/>
        <v>141.75304143048962</v>
      </c>
      <c r="O73" s="241">
        <f t="shared" si="27"/>
        <v>133.71715494907266</v>
      </c>
      <c r="P73" s="241">
        <f t="shared" si="27"/>
        <v>128.64273647770278</v>
      </c>
      <c r="Q73" s="241">
        <f t="shared" si="27"/>
        <v>121.26285120330712</v>
      </c>
      <c r="R73" s="241">
        <f t="shared" si="27"/>
        <v>112.71253965286837</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2.5813309744639135E-2</v>
      </c>
      <c r="R74" s="172">
        <f t="shared" si="28"/>
        <v>1.999999999999913E-2</v>
      </c>
      <c r="S74" s="177"/>
      <c r="T74" s="177"/>
      <c r="U74" s="177"/>
      <c r="V74" s="177"/>
      <c r="W74" s="177"/>
      <c r="X74" s="177"/>
      <c r="Y74" s="177"/>
      <c r="Z74" s="177"/>
    </row>
    <row r="75" spans="1:16383">
      <c r="E75" s="7" t="s">
        <v>523</v>
      </c>
      <c r="G75" s="162" t="s">
        <v>297</v>
      </c>
      <c r="J75" s="184">
        <f t="shared" ref="J75:L75" si="29">J73*J74</f>
        <v>0</v>
      </c>
      <c r="K75" s="184">
        <f t="shared" si="29"/>
        <v>0</v>
      </c>
      <c r="L75" s="184">
        <f t="shared" si="29"/>
        <v>0</v>
      </c>
      <c r="M75" s="184">
        <f>M73*M74</f>
        <v>3.1440668488479182</v>
      </c>
      <c r="N75" s="184">
        <f t="shared" ref="N75:R75" si="30">N73*N74</f>
        <v>5.8213487572078169</v>
      </c>
      <c r="O75" s="184">
        <f t="shared" si="30"/>
        <v>8.256949981622359</v>
      </c>
      <c r="P75" s="184">
        <f t="shared" si="30"/>
        <v>5.1866986876289989</v>
      </c>
      <c r="Q75" s="184">
        <f t="shared" si="30"/>
        <v>3.130195538629053</v>
      </c>
      <c r="R75" s="184">
        <f t="shared" si="30"/>
        <v>2.2542507930572695</v>
      </c>
    </row>
    <row r="77" spans="1:16383" s="205" customFormat="1">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9.3900000000000011E-2</v>
      </c>
      <c r="N77" s="205">
        <f xml:space="preserve"> InpR!N$101</f>
        <v>9.3900000000000011E-2</v>
      </c>
      <c r="O77" s="205">
        <f xml:space="preserve"> InpR!O$101</f>
        <v>9.3900000000000011E-2</v>
      </c>
      <c r="P77" s="205">
        <f xml:space="preserve"> InpR!P$101</f>
        <v>9.3900000000000011E-2</v>
      </c>
      <c r="Q77" s="205">
        <f xml:space="preserve"> InpR!Q$101</f>
        <v>9.3900000000000011E-2</v>
      </c>
      <c r="R77" s="205">
        <f xml:space="preserve"> InpR!R$101</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153.29897633677135</v>
      </c>
      <c r="N78" s="241">
        <f t="shared" si="31"/>
        <v>141.75304143048962</v>
      </c>
      <c r="O78" s="241">
        <f t="shared" si="31"/>
        <v>133.71715494907266</v>
      </c>
      <c r="P78" s="241">
        <f t="shared" si="31"/>
        <v>128.64273647770278</v>
      </c>
      <c r="Q78" s="241">
        <f t="shared" si="31"/>
        <v>121.26285120330712</v>
      </c>
      <c r="R78" s="241">
        <f t="shared" si="31"/>
        <v>112.71253965286837</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3.1440668488479182</v>
      </c>
      <c r="N79" s="184">
        <f t="shared" si="32"/>
        <v>5.8213487572078169</v>
      </c>
      <c r="O79" s="184">
        <f t="shared" si="32"/>
        <v>8.256949981622359</v>
      </c>
      <c r="P79" s="184">
        <f t="shared" si="32"/>
        <v>5.1866986876289989</v>
      </c>
      <c r="Q79" s="184">
        <f t="shared" si="32"/>
        <v>3.130195538629053</v>
      </c>
      <c r="R79" s="184">
        <f t="shared" si="32"/>
        <v>2.2542507930572695</v>
      </c>
    </row>
    <row r="80" spans="1:16383">
      <c r="E80" s="7" t="s">
        <v>524</v>
      </c>
      <c r="F80" s="244"/>
      <c r="G80" s="244" t="s">
        <v>297</v>
      </c>
      <c r="H80" s="244"/>
      <c r="I80" s="244"/>
      <c r="J80" s="184">
        <f t="shared" ref="J80:R80" si="33" xml:space="preserve"> (J78+J79) * J77</f>
        <v>0</v>
      </c>
      <c r="K80" s="184">
        <f t="shared" si="33"/>
        <v>0</v>
      </c>
      <c r="L80" s="184">
        <f t="shared" si="33"/>
        <v>0</v>
      </c>
      <c r="M80" s="184">
        <f t="shared" si="33"/>
        <v>14.690001755129652</v>
      </c>
      <c r="N80" s="184">
        <f xml:space="preserve"> (N78+N79) * N77</f>
        <v>13.857235238624792</v>
      </c>
      <c r="O80" s="184">
        <f t="shared" si="33"/>
        <v>13.331368452992265</v>
      </c>
      <c r="P80" s="184">
        <f t="shared" si="33"/>
        <v>12.566583962024655</v>
      </c>
      <c r="Q80" s="184">
        <f t="shared" si="33"/>
        <v>11.680507089067808</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InpR!$E$94</f>
        <v>RCV - CPI(H) + RPI wedge initial balance - nominal - BR</v>
      </c>
      <c r="F82" s="250">
        <f>InpR!$F$94</f>
        <v>153.29897633677135</v>
      </c>
      <c r="G82" s="249" t="str">
        <f>InpR!$G$94</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525</v>
      </c>
      <c r="G85" s="162" t="s">
        <v>297</v>
      </c>
      <c r="J85" s="242">
        <f t="shared" ref="J85:R85" si="34" xml:space="preserve"> I88</f>
        <v>0</v>
      </c>
      <c r="K85" s="242">
        <f t="shared" si="34"/>
        <v>0</v>
      </c>
      <c r="L85" s="242">
        <f t="shared" si="34"/>
        <v>0</v>
      </c>
      <c r="M85" s="242">
        <f t="shared" si="34"/>
        <v>153.29897633677135</v>
      </c>
      <c r="N85" s="242">
        <f t="shared" si="34"/>
        <v>141.75304143048962</v>
      </c>
      <c r="O85" s="242">
        <f t="shared" si="34"/>
        <v>133.71715494907266</v>
      </c>
      <c r="P85" s="242">
        <f t="shared" si="34"/>
        <v>128.64273647770278</v>
      </c>
      <c r="Q85" s="242">
        <f t="shared" si="34"/>
        <v>121.26285120330712</v>
      </c>
      <c r="R85" s="242">
        <f t="shared" si="34"/>
        <v>112.71253965286837</v>
      </c>
    </row>
    <row r="86" spans="1:18">
      <c r="A86" s="47"/>
      <c r="B86" s="51"/>
      <c r="C86" s="111"/>
      <c r="D86" s="56" t="s">
        <v>505</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3.1440668488479182</v>
      </c>
      <c r="N86" s="242">
        <f t="shared" si="35"/>
        <v>5.8213487572078169</v>
      </c>
      <c r="O86" s="242">
        <f t="shared" si="35"/>
        <v>8.256949981622359</v>
      </c>
      <c r="P86" s="242">
        <f t="shared" si="35"/>
        <v>5.1866986876289989</v>
      </c>
      <c r="Q86" s="242">
        <f t="shared" si="35"/>
        <v>3.130195538629053</v>
      </c>
      <c r="R86" s="242">
        <f t="shared" si="35"/>
        <v>2.2542507930572695</v>
      </c>
    </row>
    <row r="87" spans="1:18">
      <c r="A87" s="47"/>
      <c r="B87" s="51"/>
      <c r="C87" s="111"/>
      <c r="D87" s="56" t="s">
        <v>506</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14.690001755129652</v>
      </c>
      <c r="N87" s="242">
        <f t="shared" si="36"/>
        <v>13.857235238624792</v>
      </c>
      <c r="O87" s="242">
        <f t="shared" si="36"/>
        <v>13.331368452992265</v>
      </c>
      <c r="P87" s="242">
        <f t="shared" si="36"/>
        <v>12.566583962024655</v>
      </c>
      <c r="Q87" s="242">
        <f t="shared" si="36"/>
        <v>11.680507089067808</v>
      </c>
      <c r="R87" s="242">
        <f t="shared" si="36"/>
        <v>0</v>
      </c>
    </row>
    <row r="88" spans="1:18" s="138" customFormat="1">
      <c r="A88" s="134"/>
      <c r="B88" s="135"/>
      <c r="C88" s="136"/>
      <c r="D88" s="137"/>
      <c r="E88" s="138" t="s">
        <v>526</v>
      </c>
      <c r="G88" s="163" t="s">
        <v>297</v>
      </c>
      <c r="J88" s="243">
        <f t="shared" ref="J88:R88" si="37" xml:space="preserve"> IF( J83 = 1, $F82, J85 + J86 - J87)</f>
        <v>0</v>
      </c>
      <c r="K88" s="243">
        <f t="shared" si="37"/>
        <v>0</v>
      </c>
      <c r="L88" s="243">
        <f t="shared" si="37"/>
        <v>153.29897633677135</v>
      </c>
      <c r="M88" s="243">
        <f t="shared" si="37"/>
        <v>141.75304143048962</v>
      </c>
      <c r="N88" s="243">
        <f t="shared" si="37"/>
        <v>133.71715494907266</v>
      </c>
      <c r="O88" s="243">
        <f t="shared" si="37"/>
        <v>128.64273647770278</v>
      </c>
      <c r="P88" s="243">
        <f t="shared" si="37"/>
        <v>121.26285120330712</v>
      </c>
      <c r="Q88" s="243">
        <f t="shared" si="37"/>
        <v>112.71253965286837</v>
      </c>
      <c r="R88" s="243">
        <f t="shared" si="37"/>
        <v>114.96679044592564</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153.29897633677135</v>
      </c>
      <c r="N90" s="185">
        <f t="shared" si="38"/>
        <v>141.75304143048962</v>
      </c>
      <c r="O90" s="185">
        <f t="shared" si="38"/>
        <v>133.71715494907266</v>
      </c>
      <c r="P90" s="185">
        <f t="shared" si="38"/>
        <v>128.64273647770278</v>
      </c>
      <c r="Q90" s="185">
        <f t="shared" si="38"/>
        <v>121.26285120330712</v>
      </c>
      <c r="R90" s="185">
        <f t="shared" si="38"/>
        <v>112.71253965286837</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3.1440668488479182</v>
      </c>
      <c r="N91" s="242">
        <f t="shared" si="39"/>
        <v>5.8213487572078169</v>
      </c>
      <c r="O91" s="242">
        <f t="shared" si="39"/>
        <v>8.256949981622359</v>
      </c>
      <c r="P91" s="242">
        <f t="shared" si="39"/>
        <v>5.1866986876289989</v>
      </c>
      <c r="Q91" s="242">
        <f t="shared" si="39"/>
        <v>3.130195538629053</v>
      </c>
      <c r="R91" s="242">
        <f t="shared" si="39"/>
        <v>2.2542507930572695</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153.29897633677135</v>
      </c>
      <c r="M92" s="185">
        <f t="shared" si="40"/>
        <v>141.75304143048962</v>
      </c>
      <c r="N92" s="185">
        <f t="shared" si="40"/>
        <v>133.71715494907266</v>
      </c>
      <c r="O92" s="185">
        <f t="shared" si="40"/>
        <v>128.64273647770278</v>
      </c>
      <c r="P92" s="185">
        <f t="shared" si="40"/>
        <v>121.26285120330712</v>
      </c>
      <c r="Q92" s="185">
        <f t="shared" si="40"/>
        <v>112.71253965286837</v>
      </c>
      <c r="R92" s="185">
        <f t="shared" si="40"/>
        <v>114.96679044592564</v>
      </c>
    </row>
    <row r="93" spans="1:18">
      <c r="A93" s="49"/>
      <c r="D93" s="57"/>
      <c r="E93" s="7" t="s">
        <v>527</v>
      </c>
      <c r="G93" s="92" t="s">
        <v>297</v>
      </c>
      <c r="H93" s="244"/>
      <c r="I93" s="244"/>
      <c r="J93" s="185">
        <f t="shared" ref="J93:K93" si="41" xml:space="preserve"> ( (J90+J91) + J92) / 2</f>
        <v>0</v>
      </c>
      <c r="K93" s="185">
        <f t="shared" si="41"/>
        <v>0</v>
      </c>
      <c r="L93" s="185">
        <f xml:space="preserve"> ( (L90+L91) + L92) / 2</f>
        <v>76.649488168385673</v>
      </c>
      <c r="M93" s="185">
        <f xml:space="preserve"> ( (M90+M91) + M92) / 2</f>
        <v>149.09804230805446</v>
      </c>
      <c r="N93" s="185">
        <f t="shared" ref="N93:P93" si="42" xml:space="preserve"> ( (N90+N91) + N92) / 2</f>
        <v>140.64577256838504</v>
      </c>
      <c r="O93" s="185">
        <f t="shared" si="42"/>
        <v>135.30842070419891</v>
      </c>
      <c r="P93" s="185">
        <f t="shared" si="42"/>
        <v>127.54614318431945</v>
      </c>
      <c r="Q93" s="185">
        <f xml:space="preserve"> ( (Q90+Q91) + Q92) / 2</f>
        <v>118.55279319740228</v>
      </c>
      <c r="R93" s="185">
        <f t="shared" ref="R93" si="43" xml:space="preserve"> ( (R90+R91) + R92) / 2</f>
        <v>114.96679044592564</v>
      </c>
    </row>
    <row r="94" spans="1:18">
      <c r="A94" s="49"/>
      <c r="D94" s="57"/>
      <c r="J94" s="92"/>
      <c r="K94" s="92"/>
      <c r="L94" s="92"/>
      <c r="M94" s="92"/>
      <c r="N94" s="92"/>
      <c r="O94" s="92"/>
      <c r="P94" s="92"/>
      <c r="Q94" s="92"/>
      <c r="R94" s="92"/>
    </row>
    <row r="95" spans="1:18">
      <c r="B95" s="61" t="s">
        <v>528</v>
      </c>
    </row>
    <row r="96" spans="1:18" s="205" customFormat="1">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2.2181345335277269E-2</v>
      </c>
      <c r="N96" s="205">
        <f xml:space="preserve"> InpR!N$108</f>
        <v>2.2181345335277269E-2</v>
      </c>
      <c r="O96" s="205">
        <f xml:space="preserve"> InpR!O$108</f>
        <v>2.2181345335277269E-2</v>
      </c>
      <c r="P96" s="205">
        <f xml:space="preserve"> InpR!P$108</f>
        <v>2.2181345335277269E-2</v>
      </c>
      <c r="Q96" s="205">
        <f xml:space="preserve"> InpR!Q$108</f>
        <v>2.2181345335277269E-2</v>
      </c>
      <c r="R96" s="205">
        <f xml:space="preserve"> InpR!R$108</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76.649488168385673</v>
      </c>
      <c r="M98" s="184">
        <f t="shared" si="44"/>
        <v>149.09804230805446</v>
      </c>
      <c r="N98" s="184">
        <f t="shared" si="44"/>
        <v>140.64577256838504</v>
      </c>
      <c r="O98" s="184">
        <f t="shared" si="44"/>
        <v>135.30842070419891</v>
      </c>
      <c r="P98" s="184">
        <f t="shared" si="44"/>
        <v>127.54614318431945</v>
      </c>
      <c r="Q98" s="184">
        <f t="shared" si="44"/>
        <v>118.55279319740228</v>
      </c>
      <c r="R98" s="184">
        <f t="shared" si="44"/>
        <v>114.96679044592564</v>
      </c>
    </row>
    <row r="99" spans="1:26">
      <c r="E99" s="7" t="s">
        <v>529</v>
      </c>
      <c r="F99" s="244"/>
      <c r="G99" s="184" t="s">
        <v>297</v>
      </c>
      <c r="H99" s="244"/>
      <c r="I99" s="244"/>
      <c r="J99" s="244">
        <f t="shared" ref="J99:K99" si="45">J96*J97*J98</f>
        <v>0</v>
      </c>
      <c r="K99" s="244">
        <f t="shared" si="45"/>
        <v>0</v>
      </c>
      <c r="L99" s="244">
        <f>L96*L97*L98</f>
        <v>0</v>
      </c>
      <c r="M99" s="244">
        <f>M96*M97*M98</f>
        <v>3.3071951652487366</v>
      </c>
      <c r="N99" s="244">
        <f t="shared" ref="N99:R99" si="46">N96*N97*N98</f>
        <v>3.1197124512862153</v>
      </c>
      <c r="O99" s="244">
        <f t="shared" si="46"/>
        <v>3.0013228064108168</v>
      </c>
      <c r="P99" s="244">
        <f t="shared" si="46"/>
        <v>2.8291450481541109</v>
      </c>
      <c r="Q99" s="244">
        <f t="shared" si="46"/>
        <v>2.6296604463732898</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153.29897633677135</v>
      </c>
      <c r="M102" s="185">
        <f t="shared" si="47"/>
        <v>141.75304143048962</v>
      </c>
      <c r="N102" s="185">
        <f t="shared" si="47"/>
        <v>133.71715494907266</v>
      </c>
      <c r="O102" s="185">
        <f t="shared" si="47"/>
        <v>128.64273647770278</v>
      </c>
      <c r="P102" s="185">
        <f t="shared" si="47"/>
        <v>121.26285120330712</v>
      </c>
      <c r="Q102" s="185">
        <f t="shared" si="47"/>
        <v>112.71253965286837</v>
      </c>
      <c r="R102" s="185">
        <f t="shared" si="47"/>
        <v>114.96679044592564</v>
      </c>
    </row>
    <row r="103" spans="1:26">
      <c r="C103" s="276"/>
      <c r="E103" s="7" t="s">
        <v>530</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112.71253965286837</v>
      </c>
      <c r="R103" s="184">
        <f t="shared" si="48"/>
        <v>0</v>
      </c>
    </row>
    <row r="104" spans="1:26">
      <c r="J104" s="91"/>
      <c r="K104" s="91"/>
      <c r="L104" s="91"/>
      <c r="M104" s="91"/>
      <c r="N104" s="91"/>
      <c r="O104" s="91"/>
      <c r="P104" s="91"/>
      <c r="Q104" s="91"/>
      <c r="R104" s="91"/>
    </row>
    <row r="105" spans="1:26">
      <c r="B105" s="61" t="s">
        <v>531</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14.690001755129652</v>
      </c>
      <c r="N106" s="184">
        <f t="shared" si="49"/>
        <v>13.857235238624792</v>
      </c>
      <c r="O106" s="184">
        <f t="shared" si="49"/>
        <v>13.331368452992265</v>
      </c>
      <c r="P106" s="184">
        <f t="shared" si="49"/>
        <v>12.566583962024655</v>
      </c>
      <c r="Q106" s="184">
        <f t="shared" si="49"/>
        <v>11.680507089067808</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3.3071951652487366</v>
      </c>
      <c r="N107" s="184">
        <f t="shared" si="50"/>
        <v>3.1197124512862153</v>
      </c>
      <c r="O107" s="184">
        <f t="shared" si="50"/>
        <v>3.0013228064108168</v>
      </c>
      <c r="P107" s="184">
        <f t="shared" si="50"/>
        <v>2.8291450481541109</v>
      </c>
      <c r="Q107" s="184">
        <f t="shared" si="50"/>
        <v>2.6296604463732898</v>
      </c>
      <c r="R107" s="184">
        <f t="shared" si="50"/>
        <v>0</v>
      </c>
      <c r="S107" s="92"/>
      <c r="T107" s="92"/>
      <c r="U107" s="92"/>
      <c r="V107" s="92"/>
      <c r="W107" s="92"/>
      <c r="X107" s="92"/>
      <c r="Y107" s="92"/>
      <c r="Z107" s="92"/>
    </row>
    <row r="108" spans="1:26">
      <c r="E108" s="7" t="s">
        <v>532</v>
      </c>
      <c r="F108" s="244"/>
      <c r="G108" s="184" t="str">
        <f t="shared" si="50"/>
        <v>£m</v>
      </c>
      <c r="H108" s="244">
        <f>SUM(J108:R108)</f>
        <v>81.012732415312342</v>
      </c>
      <c r="I108" s="244"/>
      <c r="J108" s="244">
        <f t="shared" ref="J108:R108" si="51">SUM(J106:J107)</f>
        <v>0</v>
      </c>
      <c r="K108" s="244">
        <f t="shared" si="51"/>
        <v>0</v>
      </c>
      <c r="L108" s="244">
        <f t="shared" si="51"/>
        <v>0</v>
      </c>
      <c r="M108" s="244">
        <f t="shared" si="51"/>
        <v>17.997196920378389</v>
      </c>
      <c r="N108" s="244">
        <f t="shared" si="51"/>
        <v>16.976947689911007</v>
      </c>
      <c r="O108" s="244">
        <f t="shared" si="51"/>
        <v>16.332691259403081</v>
      </c>
      <c r="P108" s="244">
        <f t="shared" si="51"/>
        <v>15.395729010178766</v>
      </c>
      <c r="Q108" s="244">
        <f t="shared" si="51"/>
        <v>14.310167535441098</v>
      </c>
      <c r="R108" s="244">
        <f t="shared" si="51"/>
        <v>0</v>
      </c>
    </row>
    <row r="110" spans="1:26">
      <c r="A110" s="283" t="s">
        <v>533</v>
      </c>
      <c r="B110" s="284"/>
      <c r="C110" s="285"/>
      <c r="D110" s="285"/>
      <c r="E110" s="285"/>
      <c r="F110" s="285"/>
      <c r="G110" s="285"/>
      <c r="H110" s="285"/>
      <c r="I110" s="285"/>
      <c r="J110" s="285"/>
      <c r="K110" s="285"/>
      <c r="L110" s="285"/>
      <c r="M110" s="285"/>
      <c r="N110" s="285"/>
      <c r="O110" s="285"/>
      <c r="P110" s="285"/>
      <c r="Q110" s="285"/>
      <c r="R110" s="285"/>
    </row>
    <row r="112" spans="1:26">
      <c r="C112" s="110" t="s">
        <v>534</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18.063307348803779</v>
      </c>
      <c r="N114" s="184">
        <f t="shared" si="52"/>
        <v>16.851428651324618</v>
      </c>
      <c r="O114" s="184">
        <f t="shared" si="52"/>
        <v>15.7501117453997</v>
      </c>
      <c r="P114" s="184">
        <f t="shared" si="52"/>
        <v>14.727853892586889</v>
      </c>
      <c r="Q114" s="184">
        <f t="shared" si="52"/>
        <v>13.771945481259312</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81.012732415312342</v>
      </c>
      <c r="I115" s="184">
        <f t="shared" si="53"/>
        <v>0</v>
      </c>
      <c r="J115" s="184">
        <f t="shared" si="53"/>
        <v>0</v>
      </c>
      <c r="K115" s="184">
        <f t="shared" si="53"/>
        <v>0</v>
      </c>
      <c r="L115" s="184">
        <f t="shared" si="53"/>
        <v>0</v>
      </c>
      <c r="M115" s="184">
        <f t="shared" si="53"/>
        <v>17.997196920378389</v>
      </c>
      <c r="N115" s="184">
        <f t="shared" si="53"/>
        <v>16.976947689911007</v>
      </c>
      <c r="O115" s="184">
        <f t="shared" si="53"/>
        <v>16.332691259403081</v>
      </c>
      <c r="P115" s="184">
        <f t="shared" si="53"/>
        <v>15.395729010178766</v>
      </c>
      <c r="Q115" s="184">
        <f t="shared" si="53"/>
        <v>14.310167535441098</v>
      </c>
      <c r="R115" s="184">
        <f t="shared" si="53"/>
        <v>0</v>
      </c>
    </row>
    <row r="116" spans="1:26" s="184" customFormat="1">
      <c r="A116" s="180"/>
      <c r="B116" s="181"/>
      <c r="C116" s="182"/>
      <c r="D116" s="183"/>
      <c r="E116" s="7" t="s">
        <v>535</v>
      </c>
      <c r="G116" s="184" t="str">
        <f t="shared" ref="G116" si="54" xml:space="preserve"> G$99</f>
        <v>£m</v>
      </c>
      <c r="H116" s="244">
        <f>SUM(J116:R116)</f>
        <v>1.8480852959380432</v>
      </c>
      <c r="M116" s="184">
        <f>M115-M114</f>
        <v>-6.61104284253895E-2</v>
      </c>
      <c r="N116" s="184">
        <f t="shared" ref="N116:Q116" si="55">N115-N114</f>
        <v>0.1255190385863898</v>
      </c>
      <c r="O116" s="184">
        <f t="shared" si="55"/>
        <v>0.58257951400338115</v>
      </c>
      <c r="P116" s="184">
        <f t="shared" si="55"/>
        <v>0.66787511759187623</v>
      </c>
      <c r="Q116" s="184">
        <f t="shared" si="55"/>
        <v>0.53822205418178548</v>
      </c>
      <c r="S116" s="185"/>
      <c r="T116" s="185"/>
      <c r="U116" s="185"/>
      <c r="V116" s="185"/>
      <c r="W116" s="185"/>
      <c r="X116" s="185"/>
      <c r="Y116" s="185"/>
      <c r="Z116" s="185"/>
    </row>
    <row r="118" spans="1:26">
      <c r="A118" s="283" t="s">
        <v>536</v>
      </c>
      <c r="B118" s="284"/>
      <c r="C118" s="285"/>
      <c r="D118" s="285"/>
      <c r="E118" s="285"/>
      <c r="F118" s="285"/>
      <c r="G118" s="285"/>
      <c r="H118" s="285"/>
      <c r="I118" s="285"/>
      <c r="J118" s="285"/>
      <c r="K118" s="285"/>
      <c r="L118" s="285"/>
      <c r="M118" s="285"/>
      <c r="N118" s="285"/>
      <c r="O118" s="285"/>
      <c r="P118" s="285"/>
      <c r="Q118" s="285"/>
      <c r="R118" s="285"/>
    </row>
    <row r="120" spans="1:26">
      <c r="C120" s="110" t="s">
        <v>537</v>
      </c>
    </row>
    <row r="121" spans="1:26">
      <c r="C121" s="110" t="s">
        <v>538</v>
      </c>
    </row>
    <row r="122" spans="1:26">
      <c r="C122" s="110" t="s">
        <v>539</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540</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153.29897633677135</v>
      </c>
      <c r="N128" s="342">
        <f t="shared" si="58"/>
        <v>142.27375331362518</v>
      </c>
      <c r="O128" s="342">
        <f t="shared" si="58"/>
        <v>132.72851735424226</v>
      </c>
      <c r="P128" s="342">
        <f t="shared" si="58"/>
        <v>124.0541097959795</v>
      </c>
      <c r="Q128" s="342">
        <f t="shared" si="58"/>
        <v>116.00240261049348</v>
      </c>
      <c r="R128" s="342">
        <f t="shared" si="58"/>
        <v>108.4732898695399</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541</v>
      </c>
      <c r="G130" s="91" t="s">
        <v>297</v>
      </c>
      <c r="J130" s="246">
        <f>J128*J129</f>
        <v>0</v>
      </c>
      <c r="K130" s="246">
        <f t="shared" ref="K130:L130" si="60">K128*K129</f>
        <v>0</v>
      </c>
      <c r="L130" s="246">
        <f t="shared" si="60"/>
        <v>0</v>
      </c>
      <c r="M130" s="246">
        <f>M128*M129</f>
        <v>3.7187405969282215</v>
      </c>
      <c r="N130" s="246">
        <f t="shared" ref="N130:R130" si="61">N128*N129</f>
        <v>4.2095458302245872</v>
      </c>
      <c r="O130" s="246">
        <f t="shared" si="61"/>
        <v>4.1814371717256238</v>
      </c>
      <c r="P130" s="246">
        <f t="shared" si="61"/>
        <v>3.9697315134714302</v>
      </c>
      <c r="Q130" s="246">
        <f t="shared" si="61"/>
        <v>3.7120768835357687</v>
      </c>
      <c r="R130" s="246">
        <f t="shared" si="61"/>
        <v>3.2541986960861755</v>
      </c>
    </row>
    <row r="132" spans="1:16383" s="205" customFormat="1">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9.3900000000000011E-2</v>
      </c>
      <c r="N132" s="205">
        <f xml:space="preserve"> InpR!N$101</f>
        <v>9.3900000000000011E-2</v>
      </c>
      <c r="O132" s="205">
        <f xml:space="preserve"> InpR!O$101</f>
        <v>9.3900000000000011E-2</v>
      </c>
      <c r="P132" s="205">
        <f xml:space="preserve"> InpR!P$101</f>
        <v>9.3900000000000011E-2</v>
      </c>
      <c r="Q132" s="205">
        <f xml:space="preserve"> InpR!Q$101</f>
        <v>9.3900000000000011E-2</v>
      </c>
      <c r="R132" s="205">
        <f xml:space="preserve"> InpR!R$101</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153.29897633677135</v>
      </c>
      <c r="N133" s="342">
        <f t="shared" si="62"/>
        <v>142.27375331362518</v>
      </c>
      <c r="O133" s="342">
        <f t="shared" si="62"/>
        <v>132.72851735424226</v>
      </c>
      <c r="P133" s="342">
        <f t="shared" si="62"/>
        <v>124.0541097959795</v>
      </c>
      <c r="Q133" s="342">
        <f t="shared" si="62"/>
        <v>116.00240261049348</v>
      </c>
      <c r="R133" s="342">
        <f t="shared" si="62"/>
        <v>108.4732898695399</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3.7187405969282215</v>
      </c>
      <c r="N134" s="246">
        <f t="shared" si="63"/>
        <v>4.2095458302245872</v>
      </c>
      <c r="O134" s="246">
        <f t="shared" si="63"/>
        <v>4.1814371717256238</v>
      </c>
      <c r="P134" s="246">
        <f t="shared" si="63"/>
        <v>3.9697315134714302</v>
      </c>
      <c r="Q134" s="246">
        <f t="shared" si="63"/>
        <v>3.7120768835357687</v>
      </c>
      <c r="R134" s="246">
        <f t="shared" si="63"/>
        <v>3.2541986960861755</v>
      </c>
    </row>
    <row r="135" spans="1:16383">
      <c r="C135" s="276"/>
      <c r="E135" s="7" t="s">
        <v>542</v>
      </c>
      <c r="F135" s="247"/>
      <c r="G135" s="162" t="s">
        <v>297</v>
      </c>
      <c r="H135" s="247"/>
      <c r="I135" s="247"/>
      <c r="J135" s="246">
        <f t="shared" ref="J135:L135" si="64" xml:space="preserve"> (J133+J134) * J132</f>
        <v>0</v>
      </c>
      <c r="K135" s="246">
        <f t="shared" si="64"/>
        <v>0</v>
      </c>
      <c r="L135" s="246">
        <f t="shared" si="64"/>
        <v>0</v>
      </c>
      <c r="M135" s="246">
        <f xml:space="preserve"> (M133+M134) * M132</f>
        <v>14.743963620074393</v>
      </c>
      <c r="N135" s="246">
        <f t="shared" ref="N135:R135" si="65" xml:space="preserve"> (N133+N134) * N132</f>
        <v>13.754781789607494</v>
      </c>
      <c r="O135" s="246">
        <f t="shared" si="65"/>
        <v>12.855844729988387</v>
      </c>
      <c r="P135" s="246">
        <f t="shared" si="65"/>
        <v>12.021438698957443</v>
      </c>
      <c r="Q135" s="246">
        <f t="shared" si="65"/>
        <v>11.241189624489348</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InpR!$E$94</f>
        <v>RCV - CPI(H) + RPI wedge initial balance - nominal - BR</v>
      </c>
      <c r="F137" s="250">
        <f>InpR!$F$94</f>
        <v>153.29897633677135</v>
      </c>
      <c r="G137" s="249" t="str">
        <f>InpR!$G$94</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543</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153.29897633677135</v>
      </c>
      <c r="N140" s="242">
        <f t="shared" ref="N140" si="70" xml:space="preserve"> M143</f>
        <v>142.27375331362518</v>
      </c>
      <c r="O140" s="242">
        <f t="shared" ref="O140" si="71" xml:space="preserve"> N143</f>
        <v>132.72851735424226</v>
      </c>
      <c r="P140" s="242">
        <f t="shared" ref="P140" si="72" xml:space="preserve"> O143</f>
        <v>124.0541097959795</v>
      </c>
      <c r="Q140" s="242">
        <f t="shared" ref="Q140" si="73" xml:space="preserve"> P143</f>
        <v>116.00240261049348</v>
      </c>
      <c r="R140" s="242">
        <f t="shared" ref="R140" si="74" xml:space="preserve"> Q143</f>
        <v>108.4732898695399</v>
      </c>
    </row>
    <row r="141" spans="1:16383">
      <c r="A141" s="47"/>
      <c r="B141" s="51"/>
      <c r="C141" s="111"/>
      <c r="D141" s="56" t="s">
        <v>505</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3.7187405969282215</v>
      </c>
      <c r="N141" s="242">
        <f t="shared" si="75"/>
        <v>4.2095458302245872</v>
      </c>
      <c r="O141" s="242">
        <f t="shared" si="75"/>
        <v>4.1814371717256238</v>
      </c>
      <c r="P141" s="242">
        <f t="shared" si="75"/>
        <v>3.9697315134714302</v>
      </c>
      <c r="Q141" s="242">
        <f t="shared" si="75"/>
        <v>3.7120768835357687</v>
      </c>
      <c r="R141" s="242">
        <f t="shared" si="75"/>
        <v>3.2541986960861755</v>
      </c>
    </row>
    <row r="142" spans="1:16383">
      <c r="A142" s="47"/>
      <c r="B142" s="51"/>
      <c r="C142" s="111"/>
      <c r="D142" s="56" t="s">
        <v>506</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14.743963620074393</v>
      </c>
      <c r="N142" s="242">
        <f t="shared" si="76"/>
        <v>13.754781789607494</v>
      </c>
      <c r="O142" s="242">
        <f t="shared" si="76"/>
        <v>12.855844729988387</v>
      </c>
      <c r="P142" s="242">
        <f t="shared" si="76"/>
        <v>12.021438698957443</v>
      </c>
      <c r="Q142" s="242">
        <f t="shared" si="76"/>
        <v>11.241189624489348</v>
      </c>
      <c r="R142" s="242">
        <f t="shared" si="76"/>
        <v>0</v>
      </c>
    </row>
    <row r="143" spans="1:16383" s="138" customFormat="1">
      <c r="A143" s="134"/>
      <c r="B143" s="135"/>
      <c r="C143" s="277"/>
      <c r="D143" s="137"/>
      <c r="E143" s="138" t="s">
        <v>544</v>
      </c>
      <c r="G143" s="163" t="s">
        <v>297</v>
      </c>
      <c r="J143" s="243">
        <f t="shared" ref="J143:K143" si="77" xml:space="preserve"> IF( J138 = 1, $F137, J140 + J141 - J142)</f>
        <v>0</v>
      </c>
      <c r="K143" s="243">
        <f t="shared" si="77"/>
        <v>0</v>
      </c>
      <c r="L143" s="243">
        <f xml:space="preserve"> IF( L138 = 1, $F137, L140 + L141 - L142)</f>
        <v>153.29897633677135</v>
      </c>
      <c r="M143" s="243">
        <f t="shared" ref="M143:R143" si="78" xml:space="preserve"> IF( M138 = 1, $F137, M140 + M141 - M142)</f>
        <v>142.27375331362518</v>
      </c>
      <c r="N143" s="243">
        <f t="shared" si="78"/>
        <v>132.72851735424226</v>
      </c>
      <c r="O143" s="243">
        <f t="shared" si="78"/>
        <v>124.0541097959795</v>
      </c>
      <c r="P143" s="243">
        <f t="shared" si="78"/>
        <v>116.00240261049348</v>
      </c>
      <c r="Q143" s="243">
        <f t="shared" si="78"/>
        <v>108.4732898695399</v>
      </c>
      <c r="R143" s="243">
        <f t="shared" si="78"/>
        <v>111.72748856562608</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153.29897633677135</v>
      </c>
      <c r="N145" s="185">
        <f t="shared" si="79"/>
        <v>142.27375331362518</v>
      </c>
      <c r="O145" s="185">
        <f t="shared" si="79"/>
        <v>132.72851735424226</v>
      </c>
      <c r="P145" s="185">
        <f t="shared" si="79"/>
        <v>124.0541097959795</v>
      </c>
      <c r="Q145" s="185">
        <f t="shared" si="79"/>
        <v>116.00240261049348</v>
      </c>
      <c r="R145" s="185">
        <f t="shared" si="79"/>
        <v>108.4732898695399</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3.7187405969282215</v>
      </c>
      <c r="N146" s="185">
        <f t="shared" si="80"/>
        <v>4.2095458302245872</v>
      </c>
      <c r="O146" s="185">
        <f t="shared" si="80"/>
        <v>4.1814371717256238</v>
      </c>
      <c r="P146" s="185">
        <f t="shared" si="80"/>
        <v>3.9697315134714302</v>
      </c>
      <c r="Q146" s="185">
        <f t="shared" si="80"/>
        <v>3.7120768835357687</v>
      </c>
      <c r="R146" s="185">
        <f t="shared" si="80"/>
        <v>3.2541986960861755</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153.29897633677135</v>
      </c>
      <c r="M147" s="185">
        <f t="shared" si="81"/>
        <v>142.27375331362518</v>
      </c>
      <c r="N147" s="185">
        <f t="shared" si="81"/>
        <v>132.72851735424226</v>
      </c>
      <c r="O147" s="185">
        <f t="shared" si="81"/>
        <v>124.0541097959795</v>
      </c>
      <c r="P147" s="185">
        <f t="shared" si="81"/>
        <v>116.00240261049348</v>
      </c>
      <c r="Q147" s="185">
        <f t="shared" si="81"/>
        <v>108.4732898695399</v>
      </c>
      <c r="R147" s="185">
        <f t="shared" si="81"/>
        <v>111.72748856562608</v>
      </c>
    </row>
    <row r="148" spans="1:18">
      <c r="A148" s="49"/>
      <c r="C148" s="276"/>
      <c r="D148" s="57"/>
      <c r="E148" s="7" t="s">
        <v>545</v>
      </c>
      <c r="F148" s="244"/>
      <c r="G148" s="185" t="s">
        <v>297</v>
      </c>
      <c r="H148" s="244"/>
      <c r="I148" s="244"/>
      <c r="J148" s="185">
        <f t="shared" ref="J148:L148" si="82" xml:space="preserve"> ( (J145+J146) + J147) / 2</f>
        <v>0</v>
      </c>
      <c r="K148" s="185">
        <f t="shared" si="82"/>
        <v>0</v>
      </c>
      <c r="L148" s="185">
        <f t="shared" si="82"/>
        <v>76.649488168385673</v>
      </c>
      <c r="M148" s="185">
        <f xml:space="preserve"> ( (M145+M146) + M147) / 2</f>
        <v>149.64573512366238</v>
      </c>
      <c r="N148" s="185">
        <f t="shared" ref="N148:R148" si="83" xml:space="preserve"> ( (N145+N146) + N147) / 2</f>
        <v>139.60590824904602</v>
      </c>
      <c r="O148" s="185">
        <f t="shared" si="83"/>
        <v>130.48203216097369</v>
      </c>
      <c r="P148" s="185">
        <f t="shared" si="83"/>
        <v>122.0131219599722</v>
      </c>
      <c r="Q148" s="185">
        <f t="shared" si="83"/>
        <v>114.09388468178457</v>
      </c>
      <c r="R148" s="185">
        <f t="shared" si="83"/>
        <v>111.72748856562608</v>
      </c>
    </row>
    <row r="150" spans="1:18" s="205" customFormat="1">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2.2181345335277269E-2</v>
      </c>
      <c r="N150" s="205">
        <f xml:space="preserve"> InpR!N$108</f>
        <v>2.2181345335277269E-2</v>
      </c>
      <c r="O150" s="205">
        <f xml:space="preserve"> InpR!O$108</f>
        <v>2.2181345335277269E-2</v>
      </c>
      <c r="P150" s="205">
        <f xml:space="preserve"> InpR!P$108</f>
        <v>2.2181345335277269E-2</v>
      </c>
      <c r="Q150" s="205">
        <f xml:space="preserve"> InpR!Q$108</f>
        <v>2.2181345335277269E-2</v>
      </c>
      <c r="R150" s="205">
        <f xml:space="preserve"> InpR!R$108</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76.649488168385673</v>
      </c>
      <c r="M152" s="185">
        <f t="shared" si="84"/>
        <v>149.64573512366238</v>
      </c>
      <c r="N152" s="185">
        <f t="shared" si="84"/>
        <v>139.60590824904602</v>
      </c>
      <c r="O152" s="185">
        <f t="shared" si="84"/>
        <v>130.48203216097369</v>
      </c>
      <c r="P152" s="185">
        <f t="shared" si="84"/>
        <v>122.0131219599722</v>
      </c>
      <c r="Q152" s="185">
        <f t="shared" si="84"/>
        <v>114.09388468178457</v>
      </c>
      <c r="R152" s="185">
        <f t="shared" si="84"/>
        <v>111.72748856562608</v>
      </c>
    </row>
    <row r="153" spans="1:18">
      <c r="C153" s="276"/>
      <c r="E153" s="7" t="s">
        <v>546</v>
      </c>
      <c r="F153" s="244"/>
      <c r="G153" s="184" t="s">
        <v>297</v>
      </c>
      <c r="H153" s="244"/>
      <c r="I153" s="244"/>
      <c r="J153" s="246">
        <f t="shared" ref="J153:K153" si="85">J150*J151*J152</f>
        <v>0</v>
      </c>
      <c r="K153" s="246">
        <f t="shared" si="85"/>
        <v>0</v>
      </c>
      <c r="L153" s="246">
        <f>L150*L151*L152</f>
        <v>0</v>
      </c>
      <c r="M153" s="246">
        <f t="shared" ref="M153:R153" si="86">M150*M151*M152</f>
        <v>3.3193437287293861</v>
      </c>
      <c r="N153" s="246">
        <f t="shared" si="86"/>
        <v>3.0966468617171237</v>
      </c>
      <c r="O153" s="246">
        <f t="shared" si="86"/>
        <v>2.8942670154113124</v>
      </c>
      <c r="P153" s="246">
        <f t="shared" si="86"/>
        <v>2.7064151936294456</v>
      </c>
      <c r="Q153" s="246">
        <f t="shared" si="86"/>
        <v>2.5307558567699648</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14.743963620074393</v>
      </c>
      <c r="N155" s="185">
        <f t="shared" si="87"/>
        <v>13.754781789607494</v>
      </c>
      <c r="O155" s="185">
        <f t="shared" si="87"/>
        <v>12.855844729988387</v>
      </c>
      <c r="P155" s="185">
        <f t="shared" si="87"/>
        <v>12.021438698957443</v>
      </c>
      <c r="Q155" s="185">
        <f t="shared" si="87"/>
        <v>11.241189624489348</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3.3193437287293861</v>
      </c>
      <c r="N156" s="185">
        <f t="shared" si="88"/>
        <v>3.0966468617171237</v>
      </c>
      <c r="O156" s="185">
        <f t="shared" si="88"/>
        <v>2.8942670154113124</v>
      </c>
      <c r="P156" s="185">
        <f t="shared" si="88"/>
        <v>2.7064151936294456</v>
      </c>
      <c r="Q156" s="185">
        <f t="shared" si="88"/>
        <v>2.5307558567699648</v>
      </c>
      <c r="R156" s="185">
        <f t="shared" si="88"/>
        <v>0</v>
      </c>
    </row>
    <row r="157" spans="1:18">
      <c r="C157" s="276"/>
      <c r="E157" s="7" t="s">
        <v>547</v>
      </c>
      <c r="F157" s="244"/>
      <c r="G157" s="184" t="str">
        <f t="shared" ref="G157" si="89">G$270</f>
        <v>£m</v>
      </c>
      <c r="H157" s="244">
        <f>SUM(J157:R157)</f>
        <v>79.164647119374294</v>
      </c>
      <c r="I157" s="244"/>
      <c r="J157" s="244">
        <f t="shared" ref="J157:K157" si="90">SUM(J155:J156)</f>
        <v>0</v>
      </c>
      <c r="K157" s="244">
        <f t="shared" si="90"/>
        <v>0</v>
      </c>
      <c r="L157" s="244">
        <f>SUM(L155:L156)</f>
        <v>0</v>
      </c>
      <c r="M157" s="244">
        <f t="shared" ref="M157:R157" si="91">SUM(M155:M156)</f>
        <v>18.063307348803779</v>
      </c>
      <c r="N157" s="244">
        <f t="shared" si="91"/>
        <v>16.851428651324618</v>
      </c>
      <c r="O157" s="244">
        <f t="shared" si="91"/>
        <v>15.7501117453997</v>
      </c>
      <c r="P157" s="244">
        <f t="shared" si="91"/>
        <v>14.727853892586889</v>
      </c>
      <c r="Q157" s="244">
        <f t="shared" si="91"/>
        <v>13.771945481259312</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79.164647119374294</v>
      </c>
      <c r="I159" s="244">
        <f t="shared" si="92"/>
        <v>0</v>
      </c>
      <c r="J159" s="244">
        <f t="shared" si="92"/>
        <v>0</v>
      </c>
      <c r="K159" s="244">
        <f t="shared" si="92"/>
        <v>0</v>
      </c>
      <c r="L159" s="244">
        <f t="shared" si="92"/>
        <v>0</v>
      </c>
      <c r="M159" s="244">
        <f t="shared" si="92"/>
        <v>18.063307348803779</v>
      </c>
      <c r="N159" s="244">
        <f t="shared" si="92"/>
        <v>16.851428651324618</v>
      </c>
      <c r="O159" s="244">
        <f t="shared" si="92"/>
        <v>15.7501117453997</v>
      </c>
      <c r="P159" s="244">
        <f t="shared" si="92"/>
        <v>14.727853892586889</v>
      </c>
      <c r="Q159" s="244">
        <f t="shared" si="92"/>
        <v>13.771945481259312</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81.012732415312342</v>
      </c>
      <c r="I160" s="184">
        <f t="shared" si="93"/>
        <v>0</v>
      </c>
      <c r="J160" s="184">
        <f t="shared" si="93"/>
        <v>0</v>
      </c>
      <c r="K160" s="184">
        <f t="shared" si="93"/>
        <v>0</v>
      </c>
      <c r="L160" s="184">
        <f t="shared" si="93"/>
        <v>0</v>
      </c>
      <c r="M160" s="184">
        <f t="shared" si="93"/>
        <v>17.997196920378389</v>
      </c>
      <c r="N160" s="184">
        <f t="shared" si="93"/>
        <v>16.976947689911007</v>
      </c>
      <c r="O160" s="184">
        <f t="shared" si="93"/>
        <v>16.332691259403081</v>
      </c>
      <c r="P160" s="184">
        <f t="shared" si="93"/>
        <v>15.395729010178766</v>
      </c>
      <c r="Q160" s="184">
        <f t="shared" si="93"/>
        <v>14.310167535441098</v>
      </c>
      <c r="R160" s="184">
        <f t="shared" si="93"/>
        <v>0</v>
      </c>
    </row>
    <row r="161" spans="1:16383" s="185" customFormat="1">
      <c r="A161" s="252"/>
      <c r="B161" s="181"/>
      <c r="C161" s="182"/>
      <c r="D161" s="253"/>
      <c r="E161" s="7" t="s">
        <v>548</v>
      </c>
      <c r="G161" s="185" t="str">
        <f t="shared" ref="G161" si="94" xml:space="preserve"> G$268</f>
        <v>£m</v>
      </c>
      <c r="H161" s="185">
        <f xml:space="preserve"> SUM(J161:R161)</f>
        <v>1.8480852959380432</v>
      </c>
      <c r="J161" s="185">
        <f t="shared" ref="J161:K161" si="95">J160-J159</f>
        <v>0</v>
      </c>
      <c r="K161" s="185">
        <f t="shared" si="95"/>
        <v>0</v>
      </c>
      <c r="L161" s="185">
        <f>L160-L159</f>
        <v>0</v>
      </c>
      <c r="M161" s="185">
        <f>M160-M159</f>
        <v>-6.61104284253895E-2</v>
      </c>
      <c r="N161" s="185">
        <f t="shared" ref="N161:R161" si="96">N160-N159</f>
        <v>0.1255190385863898</v>
      </c>
      <c r="O161" s="185">
        <f t="shared" si="96"/>
        <v>0.58257951400338115</v>
      </c>
      <c r="P161" s="185">
        <f t="shared" si="96"/>
        <v>0.66787511759187623</v>
      </c>
      <c r="Q161" s="185">
        <f t="shared" si="96"/>
        <v>0.53822205418178548</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1.8480852959380432</v>
      </c>
      <c r="I163" s="185">
        <f t="shared" si="97"/>
        <v>0</v>
      </c>
      <c r="J163" s="185">
        <f t="shared" si="97"/>
        <v>0</v>
      </c>
      <c r="K163" s="185">
        <f t="shared" si="97"/>
        <v>0</v>
      </c>
      <c r="L163" s="185">
        <f t="shared" si="97"/>
        <v>0</v>
      </c>
      <c r="M163" s="185">
        <f t="shared" si="97"/>
        <v>-6.61104284253895E-2</v>
      </c>
      <c r="N163" s="185">
        <f t="shared" si="97"/>
        <v>0.1255190385863898</v>
      </c>
      <c r="O163" s="185">
        <f t="shared" si="97"/>
        <v>0.58257951400338115</v>
      </c>
      <c r="P163" s="185">
        <f t="shared" si="97"/>
        <v>0.66787511759187623</v>
      </c>
      <c r="Q163" s="185">
        <f t="shared" si="97"/>
        <v>0.53822205418178548</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1.8480852959380432</v>
      </c>
      <c r="I164" s="248">
        <f t="shared" si="98"/>
        <v>0</v>
      </c>
      <c r="J164" s="248">
        <f t="shared" si="98"/>
        <v>0</v>
      </c>
      <c r="K164" s="248">
        <f t="shared" si="98"/>
        <v>0</v>
      </c>
      <c r="L164" s="248">
        <f t="shared" si="98"/>
        <v>0</v>
      </c>
      <c r="M164" s="248">
        <f t="shared" si="98"/>
        <v>-6.61104284253895E-2</v>
      </c>
      <c r="N164" s="248">
        <f t="shared" si="98"/>
        <v>0.1255190385863898</v>
      </c>
      <c r="O164" s="248">
        <f t="shared" si="98"/>
        <v>0.58257951400338115</v>
      </c>
      <c r="P164" s="248">
        <f t="shared" si="98"/>
        <v>0.66787511759187623</v>
      </c>
      <c r="Q164" s="248">
        <f t="shared" si="98"/>
        <v>0.53822205418178548</v>
      </c>
      <c r="R164" s="248">
        <f t="shared" si="98"/>
        <v>0</v>
      </c>
      <c r="S164" s="92"/>
      <c r="T164" s="92"/>
      <c r="U164" s="92"/>
      <c r="V164" s="92"/>
      <c r="W164" s="92"/>
      <c r="X164" s="92"/>
      <c r="Y164" s="92"/>
      <c r="Z164" s="92"/>
    </row>
    <row r="165" spans="1:16383" s="211" customFormat="1">
      <c r="A165" s="224"/>
      <c r="B165" s="208"/>
      <c r="C165" s="209"/>
      <c r="D165" s="210"/>
      <c r="E165" s="7" t="s">
        <v>549</v>
      </c>
      <c r="F165" s="225">
        <f>SUM(J165:R165)</f>
        <v>0</v>
      </c>
      <c r="G165" s="211" t="s">
        <v>467</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550</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153.29897633677135</v>
      </c>
      <c r="M169" s="185">
        <f t="shared" si="101"/>
        <v>142.27375331362518</v>
      </c>
      <c r="N169" s="185">
        <f t="shared" si="101"/>
        <v>132.72851735424226</v>
      </c>
      <c r="O169" s="185">
        <f t="shared" si="101"/>
        <v>124.0541097959795</v>
      </c>
      <c r="P169" s="185">
        <f t="shared" si="101"/>
        <v>116.00240261049348</v>
      </c>
      <c r="Q169" s="185">
        <f t="shared" si="101"/>
        <v>108.4732898695399</v>
      </c>
      <c r="R169" s="185">
        <f t="shared" si="101"/>
        <v>111.72748856562608</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153.29897633677135</v>
      </c>
      <c r="M170" s="185">
        <f t="shared" si="102"/>
        <v>141.75304143048962</v>
      </c>
      <c r="N170" s="185">
        <f t="shared" si="102"/>
        <v>133.71715494907266</v>
      </c>
      <c r="O170" s="185">
        <f t="shared" si="102"/>
        <v>128.64273647770278</v>
      </c>
      <c r="P170" s="185">
        <f t="shared" si="102"/>
        <v>121.26285120330712</v>
      </c>
      <c r="Q170" s="185">
        <f t="shared" si="102"/>
        <v>112.71253965286837</v>
      </c>
      <c r="R170" s="185">
        <f t="shared" si="102"/>
        <v>114.96679044592564</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551</v>
      </c>
      <c r="F172" s="184"/>
      <c r="G172" s="184" t="s">
        <v>297</v>
      </c>
      <c r="H172" s="244"/>
      <c r="I172" s="184"/>
      <c r="J172" s="184">
        <f xml:space="preserve"> IF(J$171 = 0, 0, J169 / J$171)</f>
        <v>0</v>
      </c>
      <c r="K172" s="184">
        <f t="shared" ref="K172:R172" si="103" xml:space="preserve"> IF(K$171 = 0, 0, K169 / K$171)</f>
        <v>0</v>
      </c>
      <c r="L172" s="184">
        <f t="shared" si="103"/>
        <v>147.17602396365251</v>
      </c>
      <c r="M172" s="184">
        <f t="shared" si="103"/>
        <v>133.93474844386284</v>
      </c>
      <c r="N172" s="184">
        <f t="shared" si="103"/>
        <v>122.49395971601365</v>
      </c>
      <c r="O172" s="184">
        <f t="shared" si="103"/>
        <v>112.16094666040213</v>
      </c>
      <c r="P172" s="184">
        <f t="shared" si="103"/>
        <v>102.72395969598243</v>
      </c>
      <c r="Q172" s="184">
        <f t="shared" si="103"/>
        <v>94.080981034972069</v>
      </c>
      <c r="R172" s="184">
        <f t="shared" si="103"/>
        <v>95.003343594138542</v>
      </c>
      <c r="S172" s="92"/>
      <c r="T172" s="92"/>
      <c r="U172" s="92"/>
      <c r="V172" s="92"/>
      <c r="W172" s="92"/>
      <c r="X172" s="92"/>
      <c r="Y172" s="92"/>
      <c r="Z172" s="92"/>
    </row>
    <row r="173" spans="1:16383" s="91" customFormat="1">
      <c r="A173" s="170"/>
      <c r="B173" s="165"/>
      <c r="C173" s="166"/>
      <c r="D173" s="171"/>
      <c r="E173" s="7" t="s">
        <v>552</v>
      </c>
      <c r="F173" s="184"/>
      <c r="G173" s="184" t="s">
        <v>297</v>
      </c>
      <c r="H173" s="244"/>
      <c r="I173" s="184"/>
      <c r="J173" s="184">
        <f t="shared" ref="J173:R173" si="104" xml:space="preserve"> IF(J$171 = 0, 0, J170 / J$171)</f>
        <v>0</v>
      </c>
      <c r="K173" s="184">
        <f t="shared" si="104"/>
        <v>0</v>
      </c>
      <c r="L173" s="184">
        <f t="shared" si="104"/>
        <v>147.17602396365251</v>
      </c>
      <c r="M173" s="184">
        <f t="shared" si="104"/>
        <v>133.44455672926208</v>
      </c>
      <c r="N173" s="184">
        <f t="shared" si="104"/>
        <v>123.40636449630423</v>
      </c>
      <c r="O173" s="184">
        <f t="shared" si="104"/>
        <v>116.30965816491967</v>
      </c>
      <c r="P173" s="184">
        <f t="shared" si="104"/>
        <v>107.38226070587974</v>
      </c>
      <c r="Q173" s="184">
        <f t="shared" si="104"/>
        <v>97.757764314501159</v>
      </c>
      <c r="R173" s="184">
        <f t="shared" si="104"/>
        <v>97.757764314501159</v>
      </c>
      <c r="S173" s="92"/>
      <c r="T173" s="92"/>
      <c r="U173" s="92"/>
      <c r="V173" s="92"/>
      <c r="W173" s="92"/>
      <c r="X173" s="92"/>
      <c r="Y173" s="92"/>
      <c r="Z173" s="92"/>
    </row>
    <row r="174" spans="1:16383" s="91" customFormat="1">
      <c r="A174" s="170"/>
      <c r="B174" s="165"/>
      <c r="C174" s="166"/>
      <c r="D174" s="171"/>
      <c r="E174" s="7" t="s">
        <v>553</v>
      </c>
      <c r="F174" s="184"/>
      <c r="G174" s="184" t="s">
        <v>297</v>
      </c>
      <c r="H174" s="244"/>
      <c r="I174" s="184"/>
      <c r="J174" s="185">
        <f>J173-J172</f>
        <v>0</v>
      </c>
      <c r="K174" s="185">
        <f t="shared" ref="K174:R174" si="105">K173-K172</f>
        <v>0</v>
      </c>
      <c r="L174" s="185">
        <f t="shared" si="105"/>
        <v>0</v>
      </c>
      <c r="M174" s="185">
        <f t="shared" si="105"/>
        <v>-0.49019171460076905</v>
      </c>
      <c r="N174" s="185">
        <f t="shared" si="105"/>
        <v>0.91240478029058636</v>
      </c>
      <c r="O174" s="185">
        <f t="shared" si="105"/>
        <v>4.1487115045175358</v>
      </c>
      <c r="P174" s="185">
        <f t="shared" si="105"/>
        <v>4.6583010098973148</v>
      </c>
      <c r="Q174" s="185">
        <f t="shared" si="105"/>
        <v>3.67678327952909</v>
      </c>
      <c r="R174" s="185">
        <f t="shared" si="105"/>
        <v>2.7544207203626172</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-0.49019171460076905</v>
      </c>
      <c r="N176" s="185">
        <f t="shared" si="106"/>
        <v>0.91240478029058636</v>
      </c>
      <c r="O176" s="185">
        <f t="shared" si="106"/>
        <v>4.1487115045175358</v>
      </c>
      <c r="P176" s="185">
        <f t="shared" si="106"/>
        <v>4.6583010098973148</v>
      </c>
      <c r="Q176" s="185">
        <f t="shared" si="106"/>
        <v>3.67678327952909</v>
      </c>
      <c r="R176" s="185">
        <f t="shared" si="106"/>
        <v>2.7544207203626172</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614</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3.67678327952909</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555</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14.743963620074393</v>
      </c>
      <c r="N182" s="184">
        <f t="shared" si="109"/>
        <v>13.754781789607494</v>
      </c>
      <c r="O182" s="184">
        <f t="shared" si="109"/>
        <v>12.855844729988387</v>
      </c>
      <c r="P182" s="184">
        <f t="shared" si="109"/>
        <v>12.021438698957443</v>
      </c>
      <c r="Q182" s="184">
        <f t="shared" si="109"/>
        <v>11.241189624489348</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3.3193437287293861</v>
      </c>
      <c r="N183" s="184">
        <f t="shared" si="110"/>
        <v>3.0966468617171237</v>
      </c>
      <c r="O183" s="184">
        <f t="shared" si="110"/>
        <v>2.8942670154113124</v>
      </c>
      <c r="P183" s="184">
        <f t="shared" si="110"/>
        <v>2.7064151936294456</v>
      </c>
      <c r="Q183" s="184">
        <f t="shared" si="110"/>
        <v>2.5307558567699648</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79.164647119374294</v>
      </c>
      <c r="I184" s="184">
        <f t="shared" si="111"/>
        <v>0</v>
      </c>
      <c r="J184" s="184">
        <f t="shared" si="111"/>
        <v>0</v>
      </c>
      <c r="K184" s="184">
        <f t="shared" si="111"/>
        <v>0</v>
      </c>
      <c r="L184" s="184">
        <f t="shared" si="111"/>
        <v>0</v>
      </c>
      <c r="M184" s="184">
        <f t="shared" si="111"/>
        <v>18.063307348803779</v>
      </c>
      <c r="N184" s="184">
        <f t="shared" si="111"/>
        <v>16.851428651324618</v>
      </c>
      <c r="O184" s="184">
        <f t="shared" si="111"/>
        <v>15.7501117453997</v>
      </c>
      <c r="P184" s="184">
        <f t="shared" si="111"/>
        <v>14.727853892586889</v>
      </c>
      <c r="Q184" s="184">
        <f t="shared" si="111"/>
        <v>13.771945481259312</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14.690001755129652</v>
      </c>
      <c r="N185" s="184">
        <f t="shared" si="112"/>
        <v>13.857235238624792</v>
      </c>
      <c r="O185" s="184">
        <f t="shared" si="112"/>
        <v>13.331368452992265</v>
      </c>
      <c r="P185" s="184">
        <f t="shared" si="112"/>
        <v>12.566583962024655</v>
      </c>
      <c r="Q185" s="184">
        <f t="shared" si="112"/>
        <v>11.680507089067808</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3.3071951652487366</v>
      </c>
      <c r="N186" s="184">
        <f t="shared" si="113"/>
        <v>3.1197124512862153</v>
      </c>
      <c r="O186" s="184">
        <f t="shared" si="113"/>
        <v>3.0013228064108168</v>
      </c>
      <c r="P186" s="184">
        <f t="shared" si="113"/>
        <v>2.8291450481541109</v>
      </c>
      <c r="Q186" s="184">
        <f t="shared" si="113"/>
        <v>2.6296604463732898</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81.012732415312342</v>
      </c>
      <c r="I187" s="184">
        <f t="shared" si="114"/>
        <v>0</v>
      </c>
      <c r="J187" s="184">
        <f t="shared" si="114"/>
        <v>0</v>
      </c>
      <c r="K187" s="184">
        <f t="shared" si="114"/>
        <v>0</v>
      </c>
      <c r="L187" s="184">
        <f t="shared" si="114"/>
        <v>0</v>
      </c>
      <c r="M187" s="184">
        <f t="shared" si="114"/>
        <v>17.997196920378389</v>
      </c>
      <c r="N187" s="184">
        <f t="shared" si="114"/>
        <v>16.976947689911007</v>
      </c>
      <c r="O187" s="184">
        <f t="shared" si="114"/>
        <v>16.332691259403081</v>
      </c>
      <c r="P187" s="184">
        <f t="shared" si="114"/>
        <v>15.395729010178766</v>
      </c>
      <c r="Q187" s="184">
        <f t="shared" si="114"/>
        <v>14.310167535441098</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58.592376693809513</v>
      </c>
      <c r="I189" s="184"/>
      <c r="J189" s="184">
        <f t="shared" ref="J189:R189" si="118" xml:space="preserve"> IF(J$279 = 0, 0, J182 / J$279)</f>
        <v>0</v>
      </c>
      <c r="K189" s="184">
        <f t="shared" si="118"/>
        <v>0</v>
      </c>
      <c r="L189" s="184">
        <f t="shared" si="118"/>
        <v>0</v>
      </c>
      <c r="M189" s="185">
        <f t="shared" si="118"/>
        <v>13.879784658292378</v>
      </c>
      <c r="N189" s="184">
        <f t="shared" si="118"/>
        <v>12.694164901593293</v>
      </c>
      <c r="O189" s="184">
        <f t="shared" si="118"/>
        <v>11.623344985555416</v>
      </c>
      <c r="P189" s="184">
        <f t="shared" si="118"/>
        <v>10.645381100819725</v>
      </c>
      <c r="Q189" s="184">
        <f t="shared" si="118"/>
        <v>9.7497010475487027</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13.191041645351342</v>
      </c>
      <c r="I190" s="184"/>
      <c r="J190" s="184">
        <f t="shared" ref="J190:R190" si="119" xml:space="preserve"> IF(J$279 = 0, 0, J183 / J$279)</f>
        <v>0</v>
      </c>
      <c r="K190" s="184">
        <f t="shared" si="119"/>
        <v>0</v>
      </c>
      <c r="L190" s="184">
        <f t="shared" si="119"/>
        <v>0</v>
      </c>
      <c r="M190" s="185">
        <f t="shared" si="119"/>
        <v>3.1247890559692446</v>
      </c>
      <c r="N190" s="184">
        <f t="shared" si="119"/>
        <v>2.8578676496590401</v>
      </c>
      <c r="O190" s="184">
        <f t="shared" si="119"/>
        <v>2.6167914055438271</v>
      </c>
      <c r="P190" s="184">
        <f t="shared" si="119"/>
        <v>2.3966200614351481</v>
      </c>
      <c r="Q190" s="184">
        <f t="shared" si="119"/>
        <v>2.1949734727440831</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71.783418339160846</v>
      </c>
      <c r="I191" s="184"/>
      <c r="J191" s="184">
        <f t="shared" ref="J191:R191" si="120" xml:space="preserve"> IF(J$279 = 0, 0, J184 / J$279)</f>
        <v>0</v>
      </c>
      <c r="K191" s="184">
        <f t="shared" si="120"/>
        <v>0</v>
      </c>
      <c r="L191" s="184">
        <f t="shared" si="120"/>
        <v>0</v>
      </c>
      <c r="M191" s="185">
        <f t="shared" si="120"/>
        <v>17.004573714261621</v>
      </c>
      <c r="N191" s="184">
        <f t="shared" si="120"/>
        <v>15.552032551252335</v>
      </c>
      <c r="O191" s="184">
        <f t="shared" si="120"/>
        <v>14.240136391099243</v>
      </c>
      <c r="P191" s="184">
        <f t="shared" si="120"/>
        <v>13.042001162254873</v>
      </c>
      <c r="Q191" s="184">
        <f t="shared" si="120"/>
        <v>11.944674520292786</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59.929838598587807</v>
      </c>
      <c r="I192" s="184"/>
      <c r="J192" s="184">
        <f t="shared" ref="J192:R192" si="121" xml:space="preserve"> IF(J$279 = 0, 0, J185 / J$279)</f>
        <v>0</v>
      </c>
      <c r="K192" s="184">
        <f t="shared" si="121"/>
        <v>0</v>
      </c>
      <c r="L192" s="184">
        <f t="shared" si="121"/>
        <v>0</v>
      </c>
      <c r="M192" s="185">
        <f t="shared" si="121"/>
        <v>13.828985627279231</v>
      </c>
      <c r="N192" s="184">
        <f t="shared" si="121"/>
        <v>12.788718271937942</v>
      </c>
      <c r="O192" s="184">
        <f t="shared" si="121"/>
        <v>12.053279882668534</v>
      </c>
      <c r="P192" s="184">
        <f t="shared" si="121"/>
        <v>11.128125240351075</v>
      </c>
      <c r="Q192" s="184">
        <f t="shared" si="121"/>
        <v>10.130729576351019</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13.492147636958361</v>
      </c>
      <c r="I193" s="184"/>
      <c r="J193" s="184">
        <f t="shared" ref="J193:R193" si="122" xml:space="preserve"> IF(J$279 = 0, 0, J186 / J$279)</f>
        <v>0</v>
      </c>
      <c r="K193" s="184">
        <f t="shared" si="122"/>
        <v>0</v>
      </c>
      <c r="L193" s="184">
        <f t="shared" si="122"/>
        <v>0</v>
      </c>
      <c r="M193" s="185">
        <f t="shared" si="122"/>
        <v>3.1133525488423937</v>
      </c>
      <c r="N193" s="184">
        <f t="shared" si="122"/>
        <v>2.8791546756563369</v>
      </c>
      <c r="O193" s="184">
        <f t="shared" si="122"/>
        <v>2.7135836753342453</v>
      </c>
      <c r="P193" s="184">
        <f t="shared" si="122"/>
        <v>2.5053014020451148</v>
      </c>
      <c r="Q193" s="184">
        <f t="shared" si="122"/>
        <v>2.2807553350802694</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73.421986235546157</v>
      </c>
      <c r="I194" s="184"/>
      <c r="J194" s="184">
        <f t="shared" ref="J194:R194" si="123" xml:space="preserve"> IF(J$279 = 0, 0, J187 / J$279)</f>
        <v>0</v>
      </c>
      <c r="K194" s="184">
        <f t="shared" si="123"/>
        <v>0</v>
      </c>
      <c r="L194" s="184">
        <f t="shared" si="123"/>
        <v>0</v>
      </c>
      <c r="M194" s="185">
        <f t="shared" si="123"/>
        <v>16.942338176121627</v>
      </c>
      <c r="N194" s="184">
        <f t="shared" si="123"/>
        <v>15.667872947594278</v>
      </c>
      <c r="O194" s="184">
        <f t="shared" si="123"/>
        <v>14.766863558002777</v>
      </c>
      <c r="P194" s="184">
        <f t="shared" si="123"/>
        <v>13.63342664239619</v>
      </c>
      <c r="Q194" s="184">
        <f t="shared" si="123"/>
        <v>12.411484911431289</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58.592376693809513</v>
      </c>
      <c r="I196" s="184">
        <f t="shared" si="124"/>
        <v>0</v>
      </c>
      <c r="J196" s="184">
        <f t="shared" si="124"/>
        <v>0</v>
      </c>
      <c r="K196" s="184">
        <f t="shared" si="124"/>
        <v>0</v>
      </c>
      <c r="L196" s="184">
        <f t="shared" si="124"/>
        <v>0</v>
      </c>
      <c r="M196" s="185">
        <f t="shared" si="124"/>
        <v>13.879784658292378</v>
      </c>
      <c r="N196" s="184">
        <f t="shared" si="124"/>
        <v>12.694164901593293</v>
      </c>
      <c r="O196" s="184">
        <f t="shared" si="124"/>
        <v>11.623344985555416</v>
      </c>
      <c r="P196" s="184">
        <f t="shared" si="124"/>
        <v>10.645381100819725</v>
      </c>
      <c r="Q196" s="184">
        <f t="shared" si="124"/>
        <v>9.7497010475487027</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59.929838598587807</v>
      </c>
      <c r="I197" s="184">
        <f t="shared" si="125"/>
        <v>0</v>
      </c>
      <c r="J197" s="184">
        <f t="shared" si="125"/>
        <v>0</v>
      </c>
      <c r="K197" s="184">
        <f t="shared" si="125"/>
        <v>0</v>
      </c>
      <c r="L197" s="184">
        <f t="shared" si="125"/>
        <v>0</v>
      </c>
      <c r="M197" s="185">
        <f t="shared" si="125"/>
        <v>13.828985627279231</v>
      </c>
      <c r="N197" s="184">
        <f t="shared" si="125"/>
        <v>12.788718271937942</v>
      </c>
      <c r="O197" s="184">
        <f t="shared" si="125"/>
        <v>12.053279882668534</v>
      </c>
      <c r="P197" s="184">
        <f t="shared" si="125"/>
        <v>11.128125240351075</v>
      </c>
      <c r="Q197" s="184">
        <f t="shared" si="125"/>
        <v>10.130729576351019</v>
      </c>
      <c r="R197" s="184">
        <f t="shared" si="125"/>
        <v>0</v>
      </c>
      <c r="S197" s="92"/>
      <c r="T197" s="92"/>
      <c r="U197" s="92"/>
      <c r="V197" s="92"/>
      <c r="W197" s="92"/>
      <c r="X197" s="92"/>
      <c r="Y197" s="92"/>
      <c r="Z197" s="92"/>
    </row>
    <row r="198" spans="1:26">
      <c r="C198" s="276"/>
      <c r="E198" s="7" t="s">
        <v>556</v>
      </c>
      <c r="G198" s="7" t="s">
        <v>297</v>
      </c>
      <c r="H198" s="185">
        <f xml:space="preserve"> SUM(J198:R198)</f>
        <v>1.3374619047782854</v>
      </c>
      <c r="I198" s="185"/>
      <c r="J198" s="184">
        <f t="shared" ref="J198:K198" si="126">J197-J196</f>
        <v>0</v>
      </c>
      <c r="K198" s="184">
        <f t="shared" si="126"/>
        <v>0</v>
      </c>
      <c r="L198" s="184">
        <f>L197-L196</f>
        <v>0</v>
      </c>
      <c r="M198" s="185">
        <f>M197-M196</f>
        <v>-5.07990310131472E-2</v>
      </c>
      <c r="N198" s="184">
        <f t="shared" ref="N198:R198" si="127">N197-N196</f>
        <v>9.4553370344648613E-2</v>
      </c>
      <c r="O198" s="184">
        <f t="shared" si="127"/>
        <v>0.42993489711311739</v>
      </c>
      <c r="P198" s="184">
        <f t="shared" si="127"/>
        <v>0.48274413953135031</v>
      </c>
      <c r="Q198" s="184">
        <f t="shared" si="127"/>
        <v>0.3810285288023163</v>
      </c>
      <c r="R198" s="184">
        <f t="shared" si="127"/>
        <v>0</v>
      </c>
    </row>
    <row r="200" spans="1:26">
      <c r="C200" s="276"/>
      <c r="E200" s="7" t="str">
        <f>E$190</f>
        <v>True up Nominal return- real</v>
      </c>
      <c r="F200" s="7">
        <f t="shared" ref="F200:R200" si="128">F$190</f>
        <v>0</v>
      </c>
      <c r="G200" s="7" t="str">
        <f t="shared" si="128"/>
        <v>£m</v>
      </c>
      <c r="H200" s="185">
        <f t="shared" si="128"/>
        <v>13.191041645351342</v>
      </c>
      <c r="I200" s="185">
        <f t="shared" si="128"/>
        <v>0</v>
      </c>
      <c r="J200" s="184">
        <f t="shared" si="128"/>
        <v>0</v>
      </c>
      <c r="K200" s="184">
        <f t="shared" si="128"/>
        <v>0</v>
      </c>
      <c r="L200" s="184">
        <f t="shared" si="128"/>
        <v>0</v>
      </c>
      <c r="M200" s="185">
        <f t="shared" si="128"/>
        <v>3.1247890559692446</v>
      </c>
      <c r="N200" s="184">
        <f t="shared" si="128"/>
        <v>2.8578676496590401</v>
      </c>
      <c r="O200" s="184">
        <f t="shared" si="128"/>
        <v>2.6167914055438271</v>
      </c>
      <c r="P200" s="184">
        <f t="shared" si="128"/>
        <v>2.3966200614351481</v>
      </c>
      <c r="Q200" s="184">
        <f t="shared" si="128"/>
        <v>2.1949734727440831</v>
      </c>
      <c r="R200" s="184">
        <f t="shared" si="128"/>
        <v>0</v>
      </c>
    </row>
    <row r="201" spans="1:26">
      <c r="C201" s="276"/>
      <c r="E201" s="7" t="str">
        <f>E$193</f>
        <v>Nominal return company should have received- real</v>
      </c>
      <c r="F201" s="7">
        <f t="shared" ref="F201:R201" si="129">F$193</f>
        <v>0</v>
      </c>
      <c r="G201" s="7" t="str">
        <f t="shared" si="129"/>
        <v>£m</v>
      </c>
      <c r="H201" s="185">
        <f t="shared" si="129"/>
        <v>13.492147636958361</v>
      </c>
      <c r="I201" s="185">
        <f t="shared" si="129"/>
        <v>0</v>
      </c>
      <c r="J201" s="184">
        <f t="shared" si="129"/>
        <v>0</v>
      </c>
      <c r="K201" s="184">
        <f t="shared" si="129"/>
        <v>0</v>
      </c>
      <c r="L201" s="184">
        <f t="shared" si="129"/>
        <v>0</v>
      </c>
      <c r="M201" s="185">
        <f t="shared" si="129"/>
        <v>3.1133525488423937</v>
      </c>
      <c r="N201" s="184">
        <f t="shared" si="129"/>
        <v>2.8791546756563369</v>
      </c>
      <c r="O201" s="184">
        <f t="shared" si="129"/>
        <v>2.7135836753342453</v>
      </c>
      <c r="P201" s="184">
        <f t="shared" si="129"/>
        <v>2.5053014020451148</v>
      </c>
      <c r="Q201" s="184">
        <f t="shared" si="129"/>
        <v>2.2807553350802694</v>
      </c>
      <c r="R201" s="184">
        <f t="shared" si="129"/>
        <v>0</v>
      </c>
    </row>
    <row r="202" spans="1:26">
      <c r="C202" s="276"/>
      <c r="E202" s="7" t="s">
        <v>557</v>
      </c>
      <c r="G202" s="7" t="s">
        <v>297</v>
      </c>
      <c r="H202" s="185">
        <f xml:space="preserve"> SUM(J202:R202)</f>
        <v>0.30110599160701712</v>
      </c>
      <c r="I202" s="185"/>
      <c r="J202" s="184">
        <f t="shared" ref="J202:K202" si="130">J201-J200</f>
        <v>0</v>
      </c>
      <c r="K202" s="184">
        <f t="shared" si="130"/>
        <v>0</v>
      </c>
      <c r="L202" s="184">
        <f>L201-L200</f>
        <v>0</v>
      </c>
      <c r="M202" s="185">
        <f>M201-M200</f>
        <v>-1.1436507126850959E-2</v>
      </c>
      <c r="N202" s="184">
        <f t="shared" ref="N202" si="131">N201-N200</f>
        <v>2.1287025997296816E-2</v>
      </c>
      <c r="O202" s="184">
        <f>O201-O200</f>
        <v>9.6792269790418217E-2</v>
      </c>
      <c r="P202" s="184">
        <f t="shared" ref="P202:R202" si="132">P201-P200</f>
        <v>0.1086813406099667</v>
      </c>
      <c r="Q202" s="184">
        <f t="shared" si="132"/>
        <v>8.5781862336186343E-2</v>
      </c>
      <c r="R202" s="184">
        <f t="shared" si="132"/>
        <v>0</v>
      </c>
    </row>
    <row r="204" spans="1:26">
      <c r="C204" s="276"/>
      <c r="E204" s="7" t="str">
        <f>E$191</f>
        <v>Total True up Nominal revenue to company- real</v>
      </c>
      <c r="F204" s="7">
        <f t="shared" ref="F204:R204" si="133">F$191</f>
        <v>0</v>
      </c>
      <c r="G204" s="7" t="str">
        <f t="shared" si="133"/>
        <v>£m</v>
      </c>
      <c r="H204" s="185">
        <f t="shared" si="133"/>
        <v>71.783418339160846</v>
      </c>
      <c r="I204" s="185">
        <f t="shared" si="133"/>
        <v>0</v>
      </c>
      <c r="J204" s="184">
        <f t="shared" si="133"/>
        <v>0</v>
      </c>
      <c r="K204" s="184">
        <f t="shared" si="133"/>
        <v>0</v>
      </c>
      <c r="L204" s="184">
        <f t="shared" si="133"/>
        <v>0</v>
      </c>
      <c r="M204" s="185">
        <f t="shared" si="133"/>
        <v>17.004573714261621</v>
      </c>
      <c r="N204" s="184">
        <f t="shared" si="133"/>
        <v>15.552032551252335</v>
      </c>
      <c r="O204" s="184">
        <f t="shared" si="133"/>
        <v>14.240136391099243</v>
      </c>
      <c r="P204" s="184">
        <f t="shared" si="133"/>
        <v>13.042001162254873</v>
      </c>
      <c r="Q204" s="184">
        <f t="shared" si="133"/>
        <v>11.944674520292786</v>
      </c>
      <c r="R204" s="184">
        <f t="shared" si="133"/>
        <v>0</v>
      </c>
    </row>
    <row r="205" spans="1:26">
      <c r="C205" s="276"/>
      <c r="E205" s="7" t="str">
        <f>E$194</f>
        <v>Total nominal revenue company should have received- real</v>
      </c>
      <c r="F205" s="7">
        <f t="shared" ref="F205:R205" si="134">F$194</f>
        <v>0</v>
      </c>
      <c r="G205" s="7" t="str">
        <f t="shared" si="134"/>
        <v>£m</v>
      </c>
      <c r="H205" s="185">
        <f t="shared" si="134"/>
        <v>73.421986235546157</v>
      </c>
      <c r="I205" s="185">
        <f t="shared" si="134"/>
        <v>0</v>
      </c>
      <c r="J205" s="184">
        <f t="shared" si="134"/>
        <v>0</v>
      </c>
      <c r="K205" s="184">
        <f t="shared" si="134"/>
        <v>0</v>
      </c>
      <c r="L205" s="184">
        <f t="shared" si="134"/>
        <v>0</v>
      </c>
      <c r="M205" s="185">
        <f t="shared" si="134"/>
        <v>16.942338176121627</v>
      </c>
      <c r="N205" s="184">
        <f t="shared" si="134"/>
        <v>15.667872947594278</v>
      </c>
      <c r="O205" s="184">
        <f t="shared" si="134"/>
        <v>14.766863558002777</v>
      </c>
      <c r="P205" s="184">
        <f t="shared" si="134"/>
        <v>13.63342664239619</v>
      </c>
      <c r="Q205" s="184">
        <f t="shared" si="134"/>
        <v>12.411484911431289</v>
      </c>
      <c r="R205" s="184">
        <f t="shared" si="134"/>
        <v>0</v>
      </c>
    </row>
    <row r="206" spans="1:26">
      <c r="C206" s="276"/>
      <c r="E206" s="7" t="s">
        <v>558</v>
      </c>
      <c r="G206" s="7" t="s">
        <v>297</v>
      </c>
      <c r="H206" s="185">
        <f xml:space="preserve"> SUM(J206:R206)</f>
        <v>1.6385678963853021</v>
      </c>
      <c r="I206" s="185"/>
      <c r="J206" s="184">
        <f t="shared" ref="J206:K206" si="135">J205-J204</f>
        <v>0</v>
      </c>
      <c r="K206" s="184">
        <f t="shared" si="135"/>
        <v>0</v>
      </c>
      <c r="L206" s="184">
        <f>L205-L204</f>
        <v>0</v>
      </c>
      <c r="M206" s="185">
        <f>M205-M204</f>
        <v>-6.2235538139994162E-2</v>
      </c>
      <c r="N206" s="184">
        <f t="shared" ref="N206:R206" si="136">N205-N204</f>
        <v>0.11584039634194276</v>
      </c>
      <c r="O206" s="184">
        <f t="shared" si="136"/>
        <v>0.52672716690353383</v>
      </c>
      <c r="P206" s="184">
        <f t="shared" si="136"/>
        <v>0.59142548014131613</v>
      </c>
      <c r="Q206" s="184">
        <f t="shared" si="136"/>
        <v>0.46681039113850353</v>
      </c>
      <c r="R206" s="184">
        <f t="shared" si="136"/>
        <v>0</v>
      </c>
    </row>
    <row r="208" spans="1:26">
      <c r="B208" s="61" t="s">
        <v>559</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3.1200592500000068E-2</v>
      </c>
      <c r="N210" s="205">
        <f>InpR!N$115</f>
        <v>3.1200592500000068E-2</v>
      </c>
      <c r="O210" s="205">
        <f>InpR!O$115</f>
        <v>3.1200592500000068E-2</v>
      </c>
      <c r="P210" s="205">
        <f>InpR!P$115</f>
        <v>3.1200592500000068E-2</v>
      </c>
      <c r="Q210" s="205">
        <f>InpR!Q$115</f>
        <v>3.1200592500000068E-2</v>
      </c>
      <c r="R210" s="205">
        <f>InpR!R$115</f>
        <v>0</v>
      </c>
    </row>
    <row r="211" spans="1:18">
      <c r="E211" s="7" t="s">
        <v>560</v>
      </c>
      <c r="G211" s="7" t="s">
        <v>561</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562</v>
      </c>
    </row>
    <row r="214" spans="1:18">
      <c r="C214" s="276"/>
      <c r="E214" s="7" t="str">
        <f>E$198</f>
        <v>Value of True up run-off - real</v>
      </c>
      <c r="F214" s="7">
        <f t="shared" ref="F214:R214" si="138">F$198</f>
        <v>0</v>
      </c>
      <c r="G214" s="7" t="str">
        <f t="shared" si="138"/>
        <v>£m</v>
      </c>
      <c r="H214" s="185">
        <f t="shared" si="138"/>
        <v>1.3374619047782854</v>
      </c>
      <c r="I214" s="185">
        <f t="shared" si="138"/>
        <v>0</v>
      </c>
      <c r="J214" s="184">
        <f t="shared" si="138"/>
        <v>0</v>
      </c>
      <c r="K214" s="184">
        <f t="shared" si="138"/>
        <v>0</v>
      </c>
      <c r="L214" s="184">
        <f t="shared" si="138"/>
        <v>0</v>
      </c>
      <c r="M214" s="185">
        <f t="shared" si="138"/>
        <v>-5.07990310131472E-2</v>
      </c>
      <c r="N214" s="184">
        <f t="shared" si="138"/>
        <v>9.4553370344648613E-2</v>
      </c>
      <c r="O214" s="184">
        <f t="shared" si="138"/>
        <v>0.42993489711311739</v>
      </c>
      <c r="P214" s="184">
        <f t="shared" si="138"/>
        <v>0.48274413953135031</v>
      </c>
      <c r="Q214" s="184">
        <f t="shared" si="138"/>
        <v>0.3810285288023163</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615</v>
      </c>
      <c r="G216" s="7" t="s">
        <v>297</v>
      </c>
      <c r="H216" s="185">
        <f xml:space="preserve"> SUM(J216:R216)</f>
        <v>1.382257389312797</v>
      </c>
      <c r="J216" s="185">
        <f xml:space="preserve"> J214 * J215</f>
        <v>0</v>
      </c>
      <c r="K216" s="185">
        <f t="shared" ref="K216:R216" si="140" xml:space="preserve"> K214 * K215</f>
        <v>0</v>
      </c>
      <c r="L216" s="185">
        <f t="shared" si="140"/>
        <v>0</v>
      </c>
      <c r="M216" s="185">
        <f t="shared" si="140"/>
        <v>-5.7441800426550962E-2</v>
      </c>
      <c r="N216" s="185">
        <f t="shared" si="140"/>
        <v>0.10368274233862168</v>
      </c>
      <c r="O216" s="185">
        <f t="shared" si="140"/>
        <v>0.45718187588777881</v>
      </c>
      <c r="P216" s="185">
        <f t="shared" si="140"/>
        <v>0.49780604271063117</v>
      </c>
      <c r="Q216" s="185">
        <f t="shared" si="140"/>
        <v>0.3810285288023163</v>
      </c>
      <c r="R216" s="185">
        <f t="shared" si="140"/>
        <v>0</v>
      </c>
    </row>
    <row r="218" spans="1:18">
      <c r="B218" s="61" t="s">
        <v>564</v>
      </c>
    </row>
    <row r="219" spans="1:18">
      <c r="E219" s="7" t="str">
        <f>E202</f>
        <v>Value of True up return - real</v>
      </c>
      <c r="F219" s="184">
        <f t="shared" ref="F219:R219" si="141">F202</f>
        <v>0</v>
      </c>
      <c r="G219" s="7" t="str">
        <f t="shared" si="141"/>
        <v>£m</v>
      </c>
      <c r="H219" s="247">
        <f t="shared" si="141"/>
        <v>0.30110599160701712</v>
      </c>
      <c r="I219" s="247">
        <f t="shared" si="141"/>
        <v>0</v>
      </c>
      <c r="J219" s="184">
        <f t="shared" si="141"/>
        <v>0</v>
      </c>
      <c r="K219" s="184">
        <f t="shared" si="141"/>
        <v>0</v>
      </c>
      <c r="L219" s="184">
        <f t="shared" si="141"/>
        <v>0</v>
      </c>
      <c r="M219" s="185">
        <f t="shared" si="141"/>
        <v>-1.1436507126850959E-2</v>
      </c>
      <c r="N219" s="184">
        <f t="shared" si="141"/>
        <v>2.1287025997296816E-2</v>
      </c>
      <c r="O219" s="184">
        <f t="shared" si="141"/>
        <v>9.6792269790418217E-2</v>
      </c>
      <c r="P219" s="184">
        <f t="shared" si="141"/>
        <v>0.1086813406099667</v>
      </c>
      <c r="Q219" s="184">
        <f t="shared" si="141"/>
        <v>8.5781862336186343E-2</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616</v>
      </c>
      <c r="G221" s="7" t="s">
        <v>297</v>
      </c>
      <c r="H221" s="185">
        <f xml:space="preserve"> SUM(J221:R221)</f>
        <v>0.31119090598259097</v>
      </c>
      <c r="J221" s="185">
        <f xml:space="preserve"> J219 * J220</f>
        <v>0</v>
      </c>
      <c r="K221" s="185">
        <f t="shared" ref="K221:M221" si="143" xml:space="preserve"> K219 * K220</f>
        <v>0</v>
      </c>
      <c r="L221" s="185">
        <f t="shared" si="143"/>
        <v>0</v>
      </c>
      <c r="M221" s="185">
        <f t="shared" si="143"/>
        <v>-1.2932009663479228E-2</v>
      </c>
      <c r="N221" s="185">
        <f xml:space="preserve"> N219 * N220</f>
        <v>2.3342343309269261E-2</v>
      </c>
      <c r="O221" s="185">
        <f t="shared" ref="O221:R221" si="144" xml:space="preserve"> O219 * O220</f>
        <v>0.10292644716992259</v>
      </c>
      <c r="P221" s="185">
        <f t="shared" si="144"/>
        <v>0.11207226283069198</v>
      </c>
      <c r="Q221" s="185">
        <f t="shared" si="144"/>
        <v>8.5781862336186343E-2</v>
      </c>
      <c r="R221" s="185">
        <f t="shared" si="144"/>
        <v>0</v>
      </c>
    </row>
    <row r="223" spans="1:18">
      <c r="B223" s="61" t="s">
        <v>566</v>
      </c>
    </row>
    <row r="224" spans="1:18">
      <c r="E224" s="7" t="str">
        <f xml:space="preserve"> E$216</f>
        <v>Revenue adjustment for RCV run-off - real - BR</v>
      </c>
      <c r="F224" s="184">
        <f t="shared" ref="F224:R224" si="145" xml:space="preserve"> F$216</f>
        <v>0</v>
      </c>
      <c r="G224" s="7" t="str">
        <f t="shared" si="145"/>
        <v>£m</v>
      </c>
      <c r="H224" s="247">
        <f t="shared" si="145"/>
        <v>1.382257389312797</v>
      </c>
      <c r="I224" s="247">
        <f t="shared" si="145"/>
        <v>0</v>
      </c>
      <c r="J224" s="184">
        <f t="shared" si="145"/>
        <v>0</v>
      </c>
      <c r="K224" s="184">
        <f t="shared" si="145"/>
        <v>0</v>
      </c>
      <c r="L224" s="184">
        <f t="shared" si="145"/>
        <v>0</v>
      </c>
      <c r="M224" s="185">
        <f t="shared" si="145"/>
        <v>-5.7441800426550962E-2</v>
      </c>
      <c r="N224" s="184">
        <f t="shared" si="145"/>
        <v>0.10368274233862168</v>
      </c>
      <c r="O224" s="184">
        <f t="shared" si="145"/>
        <v>0.45718187588777881</v>
      </c>
      <c r="P224" s="184">
        <f t="shared" si="145"/>
        <v>0.49780604271063117</v>
      </c>
      <c r="Q224" s="184">
        <f t="shared" si="145"/>
        <v>0.3810285288023163</v>
      </c>
      <c r="R224" s="184">
        <f t="shared" si="145"/>
        <v>0</v>
      </c>
    </row>
    <row r="225" spans="1:26">
      <c r="E225" s="7" t="str">
        <f xml:space="preserve"> E$221</f>
        <v>Revenue adjustment for return - real - BR</v>
      </c>
      <c r="F225" s="184">
        <f t="shared" ref="F225:R225" si="146" xml:space="preserve"> F$221</f>
        <v>0</v>
      </c>
      <c r="G225" s="7" t="str">
        <f t="shared" si="146"/>
        <v>£m</v>
      </c>
      <c r="H225" s="247">
        <f t="shared" si="146"/>
        <v>0.31119090598259097</v>
      </c>
      <c r="I225" s="247">
        <f t="shared" si="146"/>
        <v>0</v>
      </c>
      <c r="J225" s="184">
        <f t="shared" si="146"/>
        <v>0</v>
      </c>
      <c r="K225" s="184">
        <f t="shared" si="146"/>
        <v>0</v>
      </c>
      <c r="L225" s="184">
        <f t="shared" si="146"/>
        <v>0</v>
      </c>
      <c r="M225" s="185">
        <f t="shared" si="146"/>
        <v>-1.2932009663479228E-2</v>
      </c>
      <c r="N225" s="184">
        <f t="shared" si="146"/>
        <v>2.3342343309269261E-2</v>
      </c>
      <c r="O225" s="184">
        <f t="shared" si="146"/>
        <v>0.10292644716992259</v>
      </c>
      <c r="P225" s="184">
        <f t="shared" si="146"/>
        <v>0.11207226283069198</v>
      </c>
      <c r="Q225" s="184">
        <f t="shared" si="146"/>
        <v>8.5781862336186343E-2</v>
      </c>
      <c r="R225" s="184">
        <f t="shared" si="146"/>
        <v>0</v>
      </c>
    </row>
    <row r="226" spans="1:26">
      <c r="A226" s="49"/>
      <c r="C226" s="276"/>
      <c r="D226" s="57"/>
      <c r="E226" s="7" t="s">
        <v>617</v>
      </c>
      <c r="G226" s="7" t="s">
        <v>297</v>
      </c>
      <c r="H226" s="185">
        <f xml:space="preserve"> SUM(J226:R226)</f>
        <v>1.693448295295388</v>
      </c>
      <c r="J226" s="185">
        <f xml:space="preserve"> J$224 + J$225</f>
        <v>0</v>
      </c>
      <c r="K226" s="185">
        <f t="shared" ref="K226:R226" si="147" xml:space="preserve"> K$224 + K$225</f>
        <v>0</v>
      </c>
      <c r="L226" s="185">
        <f t="shared" si="147"/>
        <v>0</v>
      </c>
      <c r="M226" s="185">
        <f t="shared" si="147"/>
        <v>-7.0373810090030187E-2</v>
      </c>
      <c r="N226" s="185">
        <f t="shared" si="147"/>
        <v>0.12702508564789095</v>
      </c>
      <c r="O226" s="185">
        <f t="shared" si="147"/>
        <v>0.56010832305770142</v>
      </c>
      <c r="P226" s="185">
        <f t="shared" si="147"/>
        <v>0.60987830554132316</v>
      </c>
      <c r="Q226" s="185">
        <f t="shared" si="147"/>
        <v>0.46681039113850264</v>
      </c>
      <c r="R226" s="185">
        <f t="shared" si="147"/>
        <v>0</v>
      </c>
    </row>
    <row r="229" spans="1:26">
      <c r="A229" s="283" t="s">
        <v>568</v>
      </c>
      <c r="B229" s="284"/>
      <c r="C229" s="285"/>
      <c r="D229" s="285"/>
      <c r="E229" s="285"/>
      <c r="F229" s="285"/>
      <c r="G229" s="285"/>
      <c r="H229" s="285"/>
      <c r="I229" s="285"/>
      <c r="J229" s="285"/>
      <c r="K229" s="285"/>
      <c r="L229" s="285"/>
      <c r="M229" s="285"/>
      <c r="N229" s="285"/>
      <c r="O229" s="285"/>
      <c r="P229" s="285"/>
      <c r="Q229" s="285"/>
      <c r="R229" s="285"/>
    </row>
    <row r="231" spans="1:26">
      <c r="A231" s="49"/>
      <c r="C231" s="110" t="s">
        <v>569</v>
      </c>
      <c r="D231" s="57"/>
    </row>
    <row r="232" spans="1:26">
      <c r="A232" s="49"/>
      <c r="C232" s="110" t="s">
        <v>538</v>
      </c>
      <c r="D232" s="57"/>
    </row>
    <row r="233" spans="1:26">
      <c r="A233" s="49"/>
      <c r="C233" s="110" t="s">
        <v>570</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596</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0.7520666119527587</v>
      </c>
      <c r="N239" s="245">
        <f t="shared" si="150"/>
        <v>0.77031031264987904</v>
      </c>
      <c r="O239" s="245">
        <f t="shared" si="150"/>
        <v>0.79310198355945472</v>
      </c>
      <c r="P239" s="245">
        <f t="shared" si="150"/>
        <v>0.81808761725092327</v>
      </c>
      <c r="Q239" s="245">
        <f t="shared" si="150"/>
        <v>0.84426642100295335</v>
      </c>
      <c r="R239" s="245">
        <f t="shared" si="150"/>
        <v>0.87128294647504767</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571</v>
      </c>
      <c r="G241" s="92" t="s">
        <v>297</v>
      </c>
      <c r="J241" s="337">
        <f>J239*J240</f>
        <v>0</v>
      </c>
      <c r="K241" s="337">
        <f t="shared" ref="K241:L241" si="152">K239*K240</f>
        <v>0</v>
      </c>
      <c r="L241" s="337">
        <f t="shared" si="152"/>
        <v>0</v>
      </c>
      <c r="M241" s="337">
        <f>M239*M240</f>
        <v>1.8243700697120321E-2</v>
      </c>
      <c r="N241" s="337">
        <f t="shared" ref="N241:R241" si="153">N239*N240</f>
        <v>2.2791670909575675E-2</v>
      </c>
      <c r="O241" s="337">
        <f t="shared" si="153"/>
        <v>2.4985633691468591E-2</v>
      </c>
      <c r="P241" s="337">
        <f t="shared" si="153"/>
        <v>2.6178803752030112E-2</v>
      </c>
      <c r="Q241" s="337">
        <f t="shared" si="153"/>
        <v>2.7016525472094342E-2</v>
      </c>
      <c r="R241" s="337">
        <f t="shared" si="153"/>
        <v>2.6138488394251261E-2</v>
      </c>
    </row>
    <row r="243" spans="1:16383" s="205" customFormat="1">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9.3900000000000011E-2</v>
      </c>
      <c r="N243" s="205">
        <f xml:space="preserve"> InpR!N$101</f>
        <v>9.3900000000000011E-2</v>
      </c>
      <c r="O243" s="205">
        <f xml:space="preserve"> InpR!O$101</f>
        <v>9.3900000000000011E-2</v>
      </c>
      <c r="P243" s="205">
        <f xml:space="preserve"> InpR!P$101</f>
        <v>9.3900000000000011E-2</v>
      </c>
      <c r="Q243" s="205">
        <f xml:space="preserve"> InpR!Q$101</f>
        <v>9.3900000000000011E-2</v>
      </c>
      <c r="R243" s="205">
        <f xml:space="preserve"> InpR!R$101</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0.7520666119527587</v>
      </c>
      <c r="N244" s="245">
        <f t="shared" si="154"/>
        <v>0.77031031264987904</v>
      </c>
      <c r="O244" s="245">
        <f t="shared" si="154"/>
        <v>0.79310198355945472</v>
      </c>
      <c r="P244" s="245">
        <f t="shared" si="154"/>
        <v>0.81808761725092327</v>
      </c>
      <c r="Q244" s="245">
        <f t="shared" si="154"/>
        <v>0.84426642100295335</v>
      </c>
      <c r="R244" s="245">
        <f t="shared" si="154"/>
        <v>0.87128294647504767</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1.8243700697120321E-2</v>
      </c>
      <c r="N245" s="246">
        <f t="shared" si="155"/>
        <v>2.2791670909575675E-2</v>
      </c>
      <c r="O245" s="246">
        <f t="shared" si="155"/>
        <v>2.4985633691468591E-2</v>
      </c>
      <c r="P245" s="246">
        <f t="shared" si="155"/>
        <v>2.6178803752030112E-2</v>
      </c>
      <c r="Q245" s="246">
        <f t="shared" si="155"/>
        <v>2.7016525472094342E-2</v>
      </c>
      <c r="R245" s="246">
        <f t="shared" si="155"/>
        <v>2.6138488394251261E-2</v>
      </c>
      <c r="S245" s="92"/>
      <c r="T245" s="92"/>
      <c r="U245" s="92"/>
      <c r="V245" s="92"/>
      <c r="W245" s="92"/>
      <c r="X245" s="92"/>
      <c r="Y245" s="92"/>
      <c r="Z245" s="92"/>
    </row>
    <row r="246" spans="1:16383">
      <c r="A246" s="49"/>
      <c r="C246" s="276"/>
      <c r="D246" s="57"/>
      <c r="E246" s="7" t="s">
        <v>572</v>
      </c>
      <c r="F246" s="247"/>
      <c r="G246" s="162" t="s">
        <v>297</v>
      </c>
      <c r="H246" s="247"/>
      <c r="I246" s="247"/>
      <c r="J246" s="337">
        <f t="shared" ref="J246:R246" si="156" xml:space="preserve"> (J244+J245) * J243</f>
        <v>0</v>
      </c>
      <c r="K246" s="337">
        <f t="shared" si="156"/>
        <v>0</v>
      </c>
      <c r="L246" s="337">
        <f t="shared" si="156"/>
        <v>0</v>
      </c>
      <c r="M246" s="337">
        <f xml:space="preserve"> (M244+M245) * M243</f>
        <v>7.233213835782365E-2</v>
      </c>
      <c r="N246" s="337">
        <f t="shared" si="156"/>
        <v>7.4472276256232803E-2</v>
      </c>
      <c r="O246" s="337">
        <f t="shared" si="156"/>
        <v>7.681842725986171E-2</v>
      </c>
      <c r="P246" s="337">
        <f t="shared" si="156"/>
        <v>7.927661693217733E-2</v>
      </c>
      <c r="Q246" s="337">
        <f t="shared" si="156"/>
        <v>8.1813468674006989E-2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InpR!$E$122</f>
        <v>2019-20 RPI-CPIH wedge adjustment at 2017-18 FYA CPIH prices - BR</v>
      </c>
      <c r="F248" s="250">
        <f>InpR!$F$122</f>
        <v>0.71563283573783598</v>
      </c>
      <c r="G248" s="249" t="str">
        <f>InpR!$G$122</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573</v>
      </c>
      <c r="F251" s="177">
        <f xml:space="preserve"> $L$250 / $J$249</f>
        <v>1.0509112695721383</v>
      </c>
      <c r="G251" s="335"/>
    </row>
    <row r="252" spans="1:16383" s="329" customFormat="1">
      <c r="A252" s="47"/>
      <c r="B252" s="51"/>
      <c r="C252" s="278"/>
      <c r="D252" s="56"/>
      <c r="E252" s="7" t="s">
        <v>618</v>
      </c>
      <c r="F252" s="247">
        <f xml:space="preserve"> $F$248 * $F$251</f>
        <v>0.7520666119527587</v>
      </c>
      <c r="G252" s="336"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575</v>
      </c>
      <c r="G255" s="162" t="s">
        <v>297</v>
      </c>
      <c r="J255" s="242">
        <f t="shared" ref="J255:R255" si="157" xml:space="preserve"> I258</f>
        <v>0</v>
      </c>
      <c r="K255" s="242">
        <f t="shared" si="157"/>
        <v>0</v>
      </c>
      <c r="L255" s="242">
        <f t="shared" si="157"/>
        <v>0</v>
      </c>
      <c r="M255" s="242">
        <f t="shared" si="157"/>
        <v>0.7520666119527587</v>
      </c>
      <c r="N255" s="242">
        <f t="shared" si="157"/>
        <v>0.77031031264987904</v>
      </c>
      <c r="O255" s="242">
        <f t="shared" si="157"/>
        <v>0.79310198355945472</v>
      </c>
      <c r="P255" s="242">
        <f t="shared" si="157"/>
        <v>0.81808761725092327</v>
      </c>
      <c r="Q255" s="242">
        <f t="shared" si="157"/>
        <v>0.84426642100295335</v>
      </c>
      <c r="R255" s="242">
        <f t="shared" si="157"/>
        <v>0.87128294647504767</v>
      </c>
    </row>
    <row r="256" spans="1:16383">
      <c r="A256" s="47"/>
      <c r="B256" s="51"/>
      <c r="C256" s="111"/>
      <c r="D256" s="56" t="s">
        <v>505</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1.8243700697120321E-2</v>
      </c>
      <c r="N256" s="242">
        <f t="shared" si="158"/>
        <v>2.2791670909575675E-2</v>
      </c>
      <c r="O256" s="242">
        <f t="shared" si="158"/>
        <v>2.4985633691468591E-2</v>
      </c>
      <c r="P256" s="242">
        <f t="shared" si="158"/>
        <v>2.6178803752030112E-2</v>
      </c>
      <c r="Q256" s="242">
        <f t="shared" si="158"/>
        <v>2.7016525472094342E-2</v>
      </c>
      <c r="R256" s="242">
        <f t="shared" si="158"/>
        <v>2.6138488394251261E-2</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576</v>
      </c>
      <c r="G258" s="163" t="s">
        <v>297</v>
      </c>
      <c r="J258" s="243">
        <f t="shared" ref="J258:R258" si="159" xml:space="preserve"> IF( J253 = 1, $F252, J255 + J256 - J257)</f>
        <v>0</v>
      </c>
      <c r="K258" s="243">
        <f t="shared" si="159"/>
        <v>0</v>
      </c>
      <c r="L258" s="243">
        <f t="shared" si="159"/>
        <v>0.7520666119527587</v>
      </c>
      <c r="M258" s="243">
        <f t="shared" si="159"/>
        <v>0.77031031264987904</v>
      </c>
      <c r="N258" s="243">
        <f t="shared" si="159"/>
        <v>0.79310198355945472</v>
      </c>
      <c r="O258" s="243">
        <f t="shared" si="159"/>
        <v>0.81808761725092327</v>
      </c>
      <c r="P258" s="243">
        <f t="shared" si="159"/>
        <v>0.84426642100295335</v>
      </c>
      <c r="Q258" s="243">
        <f t="shared" si="159"/>
        <v>0.87128294647504767</v>
      </c>
      <c r="R258" s="243">
        <f t="shared" si="159"/>
        <v>0.89742143486929893</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0.7520666119527587</v>
      </c>
      <c r="N260" s="185">
        <f t="shared" si="160"/>
        <v>0.77031031264987904</v>
      </c>
      <c r="O260" s="185">
        <f t="shared" si="160"/>
        <v>0.79310198355945472</v>
      </c>
      <c r="P260" s="185">
        <f t="shared" si="160"/>
        <v>0.81808761725092327</v>
      </c>
      <c r="Q260" s="185">
        <f t="shared" si="160"/>
        <v>0.84426642100295335</v>
      </c>
      <c r="R260" s="185">
        <f t="shared" si="160"/>
        <v>0.87128294647504767</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1.8243700697120321E-2</v>
      </c>
      <c r="N261" s="184">
        <f t="shared" si="161"/>
        <v>2.2791670909575675E-2</v>
      </c>
      <c r="O261" s="184">
        <f t="shared" si="161"/>
        <v>2.4985633691468591E-2</v>
      </c>
      <c r="P261" s="184">
        <f t="shared" si="161"/>
        <v>2.6178803752030112E-2</v>
      </c>
      <c r="Q261" s="184">
        <f t="shared" si="161"/>
        <v>2.7016525472094342E-2</v>
      </c>
      <c r="R261" s="184">
        <f t="shared" si="161"/>
        <v>2.6138488394251261E-2</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0.7520666119527587</v>
      </c>
      <c r="M262" s="185">
        <f t="shared" si="162"/>
        <v>0.77031031264987904</v>
      </c>
      <c r="N262" s="185">
        <f t="shared" si="162"/>
        <v>0.79310198355945472</v>
      </c>
      <c r="O262" s="185">
        <f t="shared" si="162"/>
        <v>0.81808761725092327</v>
      </c>
      <c r="P262" s="185">
        <f t="shared" si="162"/>
        <v>0.84426642100295335</v>
      </c>
      <c r="Q262" s="185">
        <f t="shared" si="162"/>
        <v>0.87128294647504767</v>
      </c>
      <c r="R262" s="185">
        <f t="shared" si="162"/>
        <v>0.89742143486929893</v>
      </c>
    </row>
    <row r="263" spans="1:26">
      <c r="A263" s="49"/>
      <c r="C263" s="276"/>
      <c r="D263" s="57"/>
      <c r="E263" s="7" t="s">
        <v>577</v>
      </c>
      <c r="F263" s="244"/>
      <c r="G263" s="185" t="s">
        <v>297</v>
      </c>
      <c r="H263" s="244"/>
      <c r="I263" s="244"/>
      <c r="J263" s="185">
        <f t="shared" ref="J263:L263" si="163" xml:space="preserve"> ( (J260+J261) + J262) / 2</f>
        <v>0</v>
      </c>
      <c r="K263" s="185">
        <f t="shared" si="163"/>
        <v>0</v>
      </c>
      <c r="L263" s="185">
        <f t="shared" si="163"/>
        <v>0.37603330597637935</v>
      </c>
      <c r="M263" s="185">
        <f xml:space="preserve"> ( (M260+M261) + M262) / 2</f>
        <v>0.77031031264987904</v>
      </c>
      <c r="N263" s="185">
        <f t="shared" ref="N263:R263" si="164" xml:space="preserve"> ( (N260+N261) + N262) / 2</f>
        <v>0.79310198355945472</v>
      </c>
      <c r="O263" s="185">
        <f t="shared" si="164"/>
        <v>0.81808761725092327</v>
      </c>
      <c r="P263" s="185">
        <f t="shared" si="164"/>
        <v>0.84426642100295335</v>
      </c>
      <c r="Q263" s="185">
        <f t="shared" si="164"/>
        <v>0.87128294647504767</v>
      </c>
      <c r="R263" s="185">
        <f t="shared" si="164"/>
        <v>0.89742143486929893</v>
      </c>
    </row>
    <row r="265" spans="1:26" s="205" customFormat="1">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2.2181345335277269E-2</v>
      </c>
      <c r="N265" s="205">
        <f xml:space="preserve"> InpR!N$108</f>
        <v>2.2181345335277269E-2</v>
      </c>
      <c r="O265" s="205">
        <f xml:space="preserve"> InpR!O$108</f>
        <v>2.2181345335277269E-2</v>
      </c>
      <c r="P265" s="205">
        <f xml:space="preserve"> InpR!P$108</f>
        <v>2.2181345335277269E-2</v>
      </c>
      <c r="Q265" s="205">
        <f xml:space="preserve"> InpR!Q$108</f>
        <v>2.2181345335277269E-2</v>
      </c>
      <c r="R265" s="205">
        <f xml:space="preserve"> InpR!R$108</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0.37603330597637935</v>
      </c>
      <c r="M267" s="246">
        <f xml:space="preserve"> M$263</f>
        <v>0.77031031264987904</v>
      </c>
      <c r="N267" s="246">
        <f t="shared" si="165"/>
        <v>0.79310198355945472</v>
      </c>
      <c r="O267" s="246">
        <f t="shared" si="165"/>
        <v>0.81808761725092327</v>
      </c>
      <c r="P267" s="246">
        <f t="shared" si="165"/>
        <v>0.84426642100295335</v>
      </c>
      <c r="Q267" s="246">
        <f t="shared" si="165"/>
        <v>0.87128294647504767</v>
      </c>
      <c r="R267" s="246">
        <f t="shared" si="165"/>
        <v>0.89742143486929893</v>
      </c>
    </row>
    <row r="268" spans="1:26">
      <c r="C268" s="276"/>
      <c r="E268" s="7" t="s">
        <v>578</v>
      </c>
      <c r="F268" s="244"/>
      <c r="G268" s="184" t="s">
        <v>297</v>
      </c>
      <c r="H268" s="244"/>
      <c r="I268" s="244"/>
      <c r="J268" s="246">
        <f t="shared" ref="J268:K268" si="166">J265*J266*J267</f>
        <v>0</v>
      </c>
      <c r="K268" s="246">
        <f t="shared" si="166"/>
        <v>0</v>
      </c>
      <c r="L268" s="246">
        <f>L265*L266*L267</f>
        <v>0</v>
      </c>
      <c r="M268" s="246">
        <f>M265*M266*M267</f>
        <v>1.7086519060212368E-2</v>
      </c>
      <c r="N268" s="246">
        <f t="shared" ref="N268:R268" si="167">N265*N266*N267</f>
        <v>1.7592068983425659E-2</v>
      </c>
      <c r="O268" s="246">
        <f t="shared" si="167"/>
        <v>1.8146283952756862E-2</v>
      </c>
      <c r="P268" s="246">
        <f t="shared" si="167"/>
        <v>1.8726965039245095E-2</v>
      </c>
      <c r="Q268" s="246">
        <f t="shared" si="167"/>
        <v>1.9326227920500934E-2</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7.233213835782365E-2</v>
      </c>
      <c r="N270" s="184">
        <f t="shared" si="168"/>
        <v>7.4472276256232803E-2</v>
      </c>
      <c r="O270" s="184">
        <f t="shared" si="168"/>
        <v>7.681842725986171E-2</v>
      </c>
      <c r="P270" s="184">
        <f t="shared" si="168"/>
        <v>7.927661693217733E-2</v>
      </c>
      <c r="Q270" s="184">
        <f t="shared" si="168"/>
        <v>8.1813468674006989E-2</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1.7086519060212368E-2</v>
      </c>
      <c r="N271" s="184">
        <f t="shared" si="169"/>
        <v>1.7592068983425659E-2</v>
      </c>
      <c r="O271" s="184">
        <f t="shared" si="169"/>
        <v>1.8146283952756862E-2</v>
      </c>
      <c r="P271" s="184">
        <f t="shared" si="169"/>
        <v>1.8726965039245095E-2</v>
      </c>
      <c r="Q271" s="184">
        <f t="shared" si="169"/>
        <v>1.9326227920500934E-2</v>
      </c>
      <c r="R271" s="184">
        <f t="shared" si="169"/>
        <v>0</v>
      </c>
    </row>
    <row r="272" spans="1:26">
      <c r="C272" s="276"/>
      <c r="E272" s="7" t="s">
        <v>579</v>
      </c>
      <c r="F272" s="244"/>
      <c r="G272" s="184" t="str">
        <f t="shared" ref="G272" si="170">G$270</f>
        <v>£m</v>
      </c>
      <c r="H272" s="244">
        <f>SUM(J272:R272)</f>
        <v>0.47559099243624348</v>
      </c>
      <c r="I272" s="244"/>
      <c r="J272" s="244">
        <f t="shared" ref="J272:R272" si="171">SUM(J270:J271)</f>
        <v>0</v>
      </c>
      <c r="K272" s="244">
        <f t="shared" si="171"/>
        <v>0</v>
      </c>
      <c r="L272" s="244">
        <f>SUM(L270:L271)</f>
        <v>0</v>
      </c>
      <c r="M272" s="244">
        <f>SUM(M270:M271)</f>
        <v>8.9418657418036021E-2</v>
      </c>
      <c r="N272" s="244">
        <f t="shared" si="171"/>
        <v>9.2064345239658466E-2</v>
      </c>
      <c r="O272" s="244">
        <f t="shared" si="171"/>
        <v>9.4964711212618569E-2</v>
      </c>
      <c r="P272" s="244">
        <f t="shared" si="171"/>
        <v>9.8003581971422421E-2</v>
      </c>
      <c r="Q272" s="244">
        <f t="shared" si="171"/>
        <v>0.10113969659450792</v>
      </c>
      <c r="R272" s="244">
        <f t="shared" si="171"/>
        <v>0</v>
      </c>
    </row>
    <row r="274" spans="1:18">
      <c r="A274" s="50" t="s">
        <v>555</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7.233213835782365E-2</v>
      </c>
      <c r="N276" s="185">
        <f t="shared" si="172"/>
        <v>7.4472276256232803E-2</v>
      </c>
      <c r="O276" s="185">
        <f t="shared" si="172"/>
        <v>7.681842725986171E-2</v>
      </c>
      <c r="P276" s="185">
        <f t="shared" si="172"/>
        <v>7.927661693217733E-2</v>
      </c>
      <c r="Q276" s="185">
        <f t="shared" si="172"/>
        <v>8.1813468674006989E-2</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1.7086519060212368E-2</v>
      </c>
      <c r="N277" s="185">
        <f t="shared" si="173"/>
        <v>1.7592068983425659E-2</v>
      </c>
      <c r="O277" s="185">
        <f t="shared" si="173"/>
        <v>1.8146283952756862E-2</v>
      </c>
      <c r="P277" s="185">
        <f t="shared" si="173"/>
        <v>1.8726965039245095E-2</v>
      </c>
      <c r="Q277" s="185">
        <f t="shared" si="173"/>
        <v>1.9326227920500934E-2</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0.47559099243624348</v>
      </c>
      <c r="I278" s="185">
        <f t="shared" si="174"/>
        <v>0</v>
      </c>
      <c r="J278" s="185">
        <f t="shared" si="174"/>
        <v>0</v>
      </c>
      <c r="K278" s="185">
        <f t="shared" si="174"/>
        <v>0</v>
      </c>
      <c r="L278" s="185">
        <f t="shared" si="174"/>
        <v>0</v>
      </c>
      <c r="M278" s="185">
        <f t="shared" si="174"/>
        <v>8.9418657418036021E-2</v>
      </c>
      <c r="N278" s="185">
        <f t="shared" si="174"/>
        <v>9.2064345239658466E-2</v>
      </c>
      <c r="O278" s="185">
        <f t="shared" si="174"/>
        <v>9.4964711212618569E-2</v>
      </c>
      <c r="P278" s="185">
        <f t="shared" si="174"/>
        <v>9.8003581971422421E-2</v>
      </c>
      <c r="Q278" s="185">
        <f t="shared" si="174"/>
        <v>0.10113969659450792</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580</v>
      </c>
      <c r="F280" s="185"/>
      <c r="G280" s="185" t="str">
        <f t="shared" ref="G280:G282" si="175">G$270</f>
        <v>£m</v>
      </c>
      <c r="H280" s="244">
        <f>SUM(J280:R280)</f>
        <v>0.3474366268694481</v>
      </c>
      <c r="I280" s="185"/>
      <c r="J280" s="185">
        <f t="shared" ref="J280:R280" si="176" xml:space="preserve"> IF(J$279 = 0, 0, J276 / J$279)</f>
        <v>0</v>
      </c>
      <c r="K280" s="185">
        <f t="shared" si="176"/>
        <v>0</v>
      </c>
      <c r="L280" s="185">
        <f t="shared" si="176"/>
        <v>0</v>
      </c>
      <c r="M280" s="185">
        <f t="shared" si="176"/>
        <v>6.8092578776678819E-2</v>
      </c>
      <c r="N280" s="185">
        <f t="shared" si="176"/>
        <v>6.8729796652092653E-2</v>
      </c>
      <c r="O280" s="185">
        <f t="shared" si="176"/>
        <v>6.9453785421533604E-2</v>
      </c>
      <c r="P280" s="185">
        <f t="shared" si="176"/>
        <v>7.0202063227250422E-2</v>
      </c>
      <c r="Q280" s="185">
        <f t="shared" si="176"/>
        <v>7.0958402791892583E-2</v>
      </c>
      <c r="R280" s="185">
        <f t="shared" si="176"/>
        <v>0</v>
      </c>
    </row>
    <row r="281" spans="1:18" s="92" customFormat="1">
      <c r="A281" s="164"/>
      <c r="B281" s="165"/>
      <c r="C281" s="166"/>
      <c r="D281" s="167"/>
      <c r="E281" s="7" t="s">
        <v>581</v>
      </c>
      <c r="F281" s="185"/>
      <c r="G281" s="185" t="str">
        <f t="shared" si="175"/>
        <v>£m</v>
      </c>
      <c r="H281" s="244">
        <f t="shared" ref="H281:H282" si="177">SUM(J281:R281)</f>
        <v>8.2072543159905212E-2</v>
      </c>
      <c r="I281" s="185"/>
      <c r="J281" s="185">
        <f t="shared" ref="J281:R281" si="178" xml:space="preserve"> IF(J$279 = 0, 0, J277 / J$279)</f>
        <v>0</v>
      </c>
      <c r="K281" s="185">
        <f t="shared" si="178"/>
        <v>0</v>
      </c>
      <c r="L281" s="185">
        <f t="shared" si="178"/>
        <v>0</v>
      </c>
      <c r="M281" s="185">
        <f t="shared" si="178"/>
        <v>1.6085037322844352E-2</v>
      </c>
      <c r="N281" s="185">
        <f t="shared" si="178"/>
        <v>1.6235562879269971E-2</v>
      </c>
      <c r="O281" s="185">
        <f t="shared" si="178"/>
        <v>1.6406585721802796E-2</v>
      </c>
      <c r="P281" s="185">
        <f t="shared" si="178"/>
        <v>1.658334619480949E-2</v>
      </c>
      <c r="Q281" s="185">
        <f t="shared" si="178"/>
        <v>1.6762011041178613E-2</v>
      </c>
      <c r="R281" s="185">
        <f t="shared" si="178"/>
        <v>0</v>
      </c>
    </row>
    <row r="282" spans="1:18" s="92" customFormat="1">
      <c r="A282" s="164"/>
      <c r="B282" s="165"/>
      <c r="C282" s="166"/>
      <c r="D282" s="167"/>
      <c r="E282" s="7" t="s">
        <v>582</v>
      </c>
      <c r="F282" s="185"/>
      <c r="G282" s="185" t="str">
        <f t="shared" si="175"/>
        <v>£m</v>
      </c>
      <c r="H282" s="244">
        <f t="shared" si="177"/>
        <v>0.42950917002935329</v>
      </c>
      <c r="I282" s="185"/>
      <c r="J282" s="185">
        <f t="shared" ref="J282:R282" si="179" xml:space="preserve"> IF(J$279 = 0, 0, J278 / J$279)</f>
        <v>0</v>
      </c>
      <c r="K282" s="185">
        <f t="shared" si="179"/>
        <v>0</v>
      </c>
      <c r="L282" s="185">
        <f t="shared" si="179"/>
        <v>0</v>
      </c>
      <c r="M282" s="185">
        <f t="shared" si="179"/>
        <v>8.4177616099523178E-2</v>
      </c>
      <c r="N282" s="185">
        <f t="shared" si="179"/>
        <v>8.4965359531362625E-2</v>
      </c>
      <c r="O282" s="185">
        <f t="shared" si="179"/>
        <v>8.5860371143336389E-2</v>
      </c>
      <c r="P282" s="185">
        <f t="shared" si="179"/>
        <v>8.6785409422059909E-2</v>
      </c>
      <c r="Q282" s="185">
        <f t="shared" si="179"/>
        <v>8.7720413833071192E-2</v>
      </c>
      <c r="R282" s="185">
        <f t="shared" si="179"/>
        <v>0</v>
      </c>
    </row>
    <row r="284" spans="1:18">
      <c r="B284" s="61" t="s">
        <v>559</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3.1200592500000068E-2</v>
      </c>
      <c r="N286" s="205">
        <f>InpR!N$115</f>
        <v>3.1200592500000068E-2</v>
      </c>
      <c r="O286" s="205">
        <f>InpR!O$115</f>
        <v>3.1200592500000068E-2</v>
      </c>
      <c r="P286" s="205">
        <f>InpR!P$115</f>
        <v>3.1200592500000068E-2</v>
      </c>
      <c r="Q286" s="205">
        <f>InpR!Q$115</f>
        <v>3.1200592500000068E-2</v>
      </c>
      <c r="R286" s="205">
        <f>InpR!R$115</f>
        <v>0</v>
      </c>
    </row>
    <row r="287" spans="1:18">
      <c r="E287" s="7" t="s">
        <v>560</v>
      </c>
      <c r="G287" s="7" t="s">
        <v>561</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562</v>
      </c>
    </row>
    <row r="290" spans="1:18">
      <c r="A290" s="49"/>
      <c r="D290" s="57"/>
      <c r="E290" s="7" t="str">
        <f>E$280</f>
        <v>2019-20 wedge RCV run-off - real</v>
      </c>
      <c r="F290" s="185">
        <f t="shared" ref="F290:R290" si="181">F$280</f>
        <v>0</v>
      </c>
      <c r="G290" s="7" t="str">
        <f t="shared" si="181"/>
        <v>£m</v>
      </c>
      <c r="H290" s="247">
        <f t="shared" si="181"/>
        <v>0.3474366268694481</v>
      </c>
      <c r="I290" s="247">
        <f t="shared" si="181"/>
        <v>0</v>
      </c>
      <c r="J290" s="185">
        <f t="shared" si="181"/>
        <v>0</v>
      </c>
      <c r="K290" s="185">
        <f t="shared" si="181"/>
        <v>0</v>
      </c>
      <c r="L290" s="185">
        <f t="shared" si="181"/>
        <v>0</v>
      </c>
      <c r="M290" s="185">
        <f t="shared" si="181"/>
        <v>6.8092578776678819E-2</v>
      </c>
      <c r="N290" s="185">
        <f t="shared" si="181"/>
        <v>6.8729796652092653E-2</v>
      </c>
      <c r="O290" s="185">
        <f t="shared" si="181"/>
        <v>6.9453785421533604E-2</v>
      </c>
      <c r="P290" s="185">
        <f t="shared" si="181"/>
        <v>7.0202063227250422E-2</v>
      </c>
      <c r="Q290" s="185">
        <f t="shared" si="181"/>
        <v>7.0958402791892583E-2</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619</v>
      </c>
      <c r="G292" s="7" t="s">
        <v>297</v>
      </c>
      <c r="H292" s="185">
        <f xml:space="preserve"> SUM(J292:R292)</f>
        <v>0.36956879410489496</v>
      </c>
      <c r="J292" s="185">
        <f xml:space="preserve"> J290 * J291</f>
        <v>0</v>
      </c>
      <c r="K292" s="185">
        <f t="shared" ref="K292:R292" si="183" xml:space="preserve"> K290 * K291</f>
        <v>0</v>
      </c>
      <c r="L292" s="185">
        <f t="shared" si="183"/>
        <v>0</v>
      </c>
      <c r="M292" s="185">
        <f t="shared" si="183"/>
        <v>7.699675057988592E-2</v>
      </c>
      <c r="N292" s="185">
        <f t="shared" si="183"/>
        <v>7.5365835943129844E-2</v>
      </c>
      <c r="O292" s="185">
        <f t="shared" si="183"/>
        <v>7.3855395595323503E-2</v>
      </c>
      <c r="P292" s="185">
        <f t="shared" si="183"/>
        <v>7.2392409194663096E-2</v>
      </c>
      <c r="Q292" s="185">
        <f t="shared" si="183"/>
        <v>7.0958402791892583E-2</v>
      </c>
      <c r="R292" s="185">
        <f t="shared" si="183"/>
        <v>0</v>
      </c>
    </row>
    <row r="295" spans="1:18">
      <c r="B295" s="61" t="s">
        <v>564</v>
      </c>
    </row>
    <row r="296" spans="1:18">
      <c r="A296" s="49"/>
      <c r="D296" s="57"/>
      <c r="E296" s="7" t="str">
        <f>E$281</f>
        <v>2019-20 wedge return - real</v>
      </c>
      <c r="F296" s="185">
        <f t="shared" ref="F296:R296" si="184">F$281</f>
        <v>0</v>
      </c>
      <c r="G296" s="7" t="str">
        <f t="shared" si="184"/>
        <v>£m</v>
      </c>
      <c r="H296" s="247">
        <f t="shared" si="184"/>
        <v>8.2072543159905212E-2</v>
      </c>
      <c r="I296" s="247">
        <f t="shared" si="184"/>
        <v>0</v>
      </c>
      <c r="J296" s="185">
        <f t="shared" si="184"/>
        <v>0</v>
      </c>
      <c r="K296" s="185">
        <f t="shared" si="184"/>
        <v>0</v>
      </c>
      <c r="L296" s="185">
        <f t="shared" si="184"/>
        <v>0</v>
      </c>
      <c r="M296" s="185">
        <f t="shared" si="184"/>
        <v>1.6085037322844352E-2</v>
      </c>
      <c r="N296" s="185">
        <f t="shared" si="184"/>
        <v>1.6235562879269971E-2</v>
      </c>
      <c r="O296" s="185">
        <f t="shared" si="184"/>
        <v>1.6406585721802796E-2</v>
      </c>
      <c r="P296" s="185">
        <f t="shared" si="184"/>
        <v>1.658334619480949E-2</v>
      </c>
      <c r="Q296" s="185">
        <f t="shared" si="184"/>
        <v>1.6762011041178613E-2</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620</v>
      </c>
      <c r="G298" s="7" t="s">
        <v>297</v>
      </c>
      <c r="H298" s="185">
        <f xml:space="preserve"> SUM(J298:R298)</f>
        <v>8.7300671428995266E-2</v>
      </c>
      <c r="J298" s="185">
        <f xml:space="preserve"> J296 * J297</f>
        <v>0</v>
      </c>
      <c r="K298" s="185">
        <f t="shared" ref="K298:R298" si="186" xml:space="preserve"> K296 * K297</f>
        <v>0</v>
      </c>
      <c r="L298" s="185">
        <f t="shared" si="186"/>
        <v>0</v>
      </c>
      <c r="M298" s="185">
        <f t="shared" si="186"/>
        <v>1.8188408033084771E-2</v>
      </c>
      <c r="N298" s="185">
        <f t="shared" si="186"/>
        <v>1.7803148386969274E-2</v>
      </c>
      <c r="O298" s="185">
        <f t="shared" si="186"/>
        <v>1.7446347546042452E-2</v>
      </c>
      <c r="P298" s="185">
        <f t="shared" si="186"/>
        <v>1.7100756421720167E-2</v>
      </c>
      <c r="Q298" s="185">
        <f t="shared" si="186"/>
        <v>1.6762011041178613E-2</v>
      </c>
      <c r="R298" s="185">
        <f t="shared" si="186"/>
        <v>0</v>
      </c>
    </row>
    <row r="301" spans="1:18">
      <c r="B301" s="61" t="s">
        <v>566</v>
      </c>
    </row>
    <row r="302" spans="1:18">
      <c r="A302" s="49"/>
      <c r="D302" s="57"/>
      <c r="E302" s="7" t="str">
        <f t="shared" ref="E302:R302" si="187" xml:space="preserve"> E$292</f>
        <v>Revenue adjustment for 2019-20 wedge run-off - real - BR</v>
      </c>
      <c r="F302" s="185">
        <f t="shared" si="187"/>
        <v>0</v>
      </c>
      <c r="G302" s="7" t="str">
        <f t="shared" si="187"/>
        <v>£m</v>
      </c>
      <c r="H302" s="247">
        <f t="shared" si="187"/>
        <v>0.36956879410489496</v>
      </c>
      <c r="I302" s="247">
        <f t="shared" si="187"/>
        <v>0</v>
      </c>
      <c r="J302" s="185">
        <f t="shared" si="187"/>
        <v>0</v>
      </c>
      <c r="K302" s="185">
        <f t="shared" si="187"/>
        <v>0</v>
      </c>
      <c r="L302" s="185">
        <f t="shared" si="187"/>
        <v>0</v>
      </c>
      <c r="M302" s="185">
        <f t="shared" si="187"/>
        <v>7.699675057988592E-2</v>
      </c>
      <c r="N302" s="185">
        <f t="shared" si="187"/>
        <v>7.5365835943129844E-2</v>
      </c>
      <c r="O302" s="185">
        <f t="shared" si="187"/>
        <v>7.3855395595323503E-2</v>
      </c>
      <c r="P302" s="185">
        <f t="shared" si="187"/>
        <v>7.2392409194663096E-2</v>
      </c>
      <c r="Q302" s="185">
        <f t="shared" si="187"/>
        <v>7.0958402791892583E-2</v>
      </c>
      <c r="R302" s="185">
        <f t="shared" si="187"/>
        <v>0</v>
      </c>
    </row>
    <row r="303" spans="1:18">
      <c r="A303" s="49"/>
      <c r="D303" s="57"/>
      <c r="E303" s="7" t="str">
        <f t="shared" ref="E303:R303" si="188" xml:space="preserve"> E$298</f>
        <v>Revenue adjustment for 2019-20 wedge return - real - BR</v>
      </c>
      <c r="F303" s="185">
        <f t="shared" si="188"/>
        <v>0</v>
      </c>
      <c r="G303" s="7" t="str">
        <f t="shared" si="188"/>
        <v>£m</v>
      </c>
      <c r="H303" s="247">
        <f t="shared" si="188"/>
        <v>8.7300671428995266E-2</v>
      </c>
      <c r="I303" s="247">
        <f t="shared" si="188"/>
        <v>0</v>
      </c>
      <c r="J303" s="185">
        <f t="shared" si="188"/>
        <v>0</v>
      </c>
      <c r="K303" s="185">
        <f t="shared" si="188"/>
        <v>0</v>
      </c>
      <c r="L303" s="185">
        <f t="shared" si="188"/>
        <v>0</v>
      </c>
      <c r="M303" s="185">
        <f t="shared" si="188"/>
        <v>1.8188408033084771E-2</v>
      </c>
      <c r="N303" s="185">
        <f t="shared" si="188"/>
        <v>1.7803148386969274E-2</v>
      </c>
      <c r="O303" s="185">
        <f t="shared" si="188"/>
        <v>1.7446347546042452E-2</v>
      </c>
      <c r="P303" s="185">
        <f t="shared" si="188"/>
        <v>1.7100756421720167E-2</v>
      </c>
      <c r="Q303" s="185">
        <f t="shared" si="188"/>
        <v>1.6762011041178613E-2</v>
      </c>
      <c r="R303" s="185">
        <f t="shared" si="188"/>
        <v>0</v>
      </c>
    </row>
    <row r="304" spans="1:18">
      <c r="A304" s="49"/>
      <c r="C304" s="276"/>
      <c r="D304" s="57"/>
      <c r="E304" s="7" t="s">
        <v>621</v>
      </c>
      <c r="G304" s="7" t="s">
        <v>297</v>
      </c>
      <c r="H304" s="185">
        <f xml:space="preserve"> SUM(J304:R304)</f>
        <v>0.45686946553389018</v>
      </c>
      <c r="J304" s="185">
        <f xml:space="preserve"> J$302 + J$303</f>
        <v>0</v>
      </c>
      <c r="K304" s="185">
        <f t="shared" ref="K304:R304" si="189" xml:space="preserve"> K$302 + K$303</f>
        <v>0</v>
      </c>
      <c r="L304" s="185">
        <f t="shared" si="189"/>
        <v>0</v>
      </c>
      <c r="M304" s="185">
        <f t="shared" si="189"/>
        <v>9.5185158612970694E-2</v>
      </c>
      <c r="N304" s="185">
        <f t="shared" si="189"/>
        <v>9.3168984330099125E-2</v>
      </c>
      <c r="O304" s="185">
        <f t="shared" si="189"/>
        <v>9.1301743141365951E-2</v>
      </c>
      <c r="P304" s="185">
        <f t="shared" si="189"/>
        <v>8.9493165616383263E-2</v>
      </c>
      <c r="Q304" s="185">
        <f t="shared" si="189"/>
        <v>8.7720413833071192E-2</v>
      </c>
      <c r="R304" s="185">
        <f t="shared" si="189"/>
        <v>0</v>
      </c>
    </row>
    <row r="307" spans="1:18">
      <c r="A307" s="283" t="s">
        <v>586</v>
      </c>
      <c r="B307" s="284"/>
      <c r="C307" s="285"/>
      <c r="D307" s="285"/>
      <c r="E307" s="285"/>
      <c r="F307" s="285"/>
      <c r="G307" s="285"/>
      <c r="H307" s="285"/>
      <c r="I307" s="285"/>
      <c r="J307" s="285"/>
      <c r="K307" s="285"/>
      <c r="L307" s="285"/>
      <c r="M307" s="285"/>
      <c r="N307" s="285"/>
      <c r="O307" s="285"/>
      <c r="P307" s="285"/>
      <c r="Q307" s="285"/>
      <c r="R307" s="285"/>
    </row>
    <row r="309" spans="1:18">
      <c r="B309" s="61" t="s">
        <v>587</v>
      </c>
    </row>
    <row r="310" spans="1:18">
      <c r="A310" s="49"/>
      <c r="D310" s="57"/>
      <c r="E310" s="7" t="str">
        <f xml:space="preserve"> E$216</f>
        <v>Revenue adjustment for RCV run-off - real - BR</v>
      </c>
      <c r="F310" s="185">
        <f t="shared" ref="F310:R310" si="190" xml:space="preserve"> F$216</f>
        <v>0</v>
      </c>
      <c r="G310" s="7" t="str">
        <f t="shared" si="190"/>
        <v>£m</v>
      </c>
      <c r="H310" s="247">
        <f t="shared" si="190"/>
        <v>1.382257389312797</v>
      </c>
      <c r="I310" s="247">
        <f t="shared" si="190"/>
        <v>0</v>
      </c>
      <c r="J310" s="185">
        <f t="shared" si="190"/>
        <v>0</v>
      </c>
      <c r="K310" s="185">
        <f t="shared" si="190"/>
        <v>0</v>
      </c>
      <c r="L310" s="185">
        <f t="shared" si="190"/>
        <v>0</v>
      </c>
      <c r="M310" s="185">
        <f t="shared" si="190"/>
        <v>-5.7441800426550962E-2</v>
      </c>
      <c r="N310" s="185">
        <f t="shared" si="190"/>
        <v>0.10368274233862168</v>
      </c>
      <c r="O310" s="185">
        <f t="shared" si="190"/>
        <v>0.45718187588777881</v>
      </c>
      <c r="P310" s="185">
        <f t="shared" si="190"/>
        <v>0.49780604271063117</v>
      </c>
      <c r="Q310" s="185">
        <f t="shared" si="190"/>
        <v>0.3810285288023163</v>
      </c>
      <c r="R310" s="185">
        <f t="shared" si="190"/>
        <v>0</v>
      </c>
    </row>
    <row r="311" spans="1:18">
      <c r="A311" s="49"/>
      <c r="D311" s="57"/>
      <c r="E311" s="7" t="str">
        <f xml:space="preserve"> E$221</f>
        <v>Revenue adjustment for return - real - BR</v>
      </c>
      <c r="F311" s="185">
        <f t="shared" ref="F311:R311" si="191" xml:space="preserve"> F$221</f>
        <v>0</v>
      </c>
      <c r="G311" s="7" t="str">
        <f t="shared" si="191"/>
        <v>£m</v>
      </c>
      <c r="H311" s="247">
        <f t="shared" si="191"/>
        <v>0.31119090598259097</v>
      </c>
      <c r="I311" s="247">
        <f t="shared" si="191"/>
        <v>0</v>
      </c>
      <c r="J311" s="185">
        <f t="shared" si="191"/>
        <v>0</v>
      </c>
      <c r="K311" s="185">
        <f t="shared" si="191"/>
        <v>0</v>
      </c>
      <c r="L311" s="185">
        <f t="shared" si="191"/>
        <v>0</v>
      </c>
      <c r="M311" s="185">
        <f t="shared" si="191"/>
        <v>-1.2932009663479228E-2</v>
      </c>
      <c r="N311" s="185">
        <f t="shared" si="191"/>
        <v>2.3342343309269261E-2</v>
      </c>
      <c r="O311" s="185">
        <f t="shared" si="191"/>
        <v>0.10292644716992259</v>
      </c>
      <c r="P311" s="185">
        <f t="shared" si="191"/>
        <v>0.11207226283069198</v>
      </c>
      <c r="Q311" s="185">
        <f t="shared" si="191"/>
        <v>8.5781862336186343E-2</v>
      </c>
      <c r="R311" s="185">
        <f t="shared" si="191"/>
        <v>0</v>
      </c>
    </row>
    <row r="312" spans="1:18">
      <c r="A312" s="49"/>
      <c r="D312" s="57"/>
      <c r="E312" s="7" t="str">
        <f xml:space="preserve"> E$226</f>
        <v>Revenue adjustment - real - BR</v>
      </c>
      <c r="F312" s="185">
        <f t="shared" ref="F312:R312" si="192" xml:space="preserve"> F$226</f>
        <v>0</v>
      </c>
      <c r="G312" s="7" t="str">
        <f t="shared" si="192"/>
        <v>£m</v>
      </c>
      <c r="H312" s="247">
        <f t="shared" si="192"/>
        <v>1.693448295295388</v>
      </c>
      <c r="I312" s="247">
        <f t="shared" si="192"/>
        <v>0</v>
      </c>
      <c r="J312" s="185">
        <f t="shared" si="192"/>
        <v>0</v>
      </c>
      <c r="K312" s="185">
        <f t="shared" si="192"/>
        <v>0</v>
      </c>
      <c r="L312" s="185">
        <f t="shared" si="192"/>
        <v>0</v>
      </c>
      <c r="M312" s="185">
        <f t="shared" si="192"/>
        <v>-7.0373810090030187E-2</v>
      </c>
      <c r="N312" s="185">
        <f t="shared" si="192"/>
        <v>0.12702508564789095</v>
      </c>
      <c r="O312" s="185">
        <f t="shared" si="192"/>
        <v>0.56010832305770142</v>
      </c>
      <c r="P312" s="185">
        <f t="shared" si="192"/>
        <v>0.60987830554132316</v>
      </c>
      <c r="Q312" s="185">
        <f t="shared" si="192"/>
        <v>0.46681039113850264</v>
      </c>
      <c r="R312" s="185">
        <f t="shared" si="192"/>
        <v>0</v>
      </c>
    </row>
    <row r="314" spans="1:18">
      <c r="B314" s="61" t="s">
        <v>588</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BR</v>
      </c>
      <c r="F316" s="185">
        <f t="shared" ref="F316:R316" si="193" xml:space="preserve"> F$298</f>
        <v>0</v>
      </c>
      <c r="G316" s="7" t="str">
        <f t="shared" si="193"/>
        <v>£m</v>
      </c>
      <c r="H316" s="247">
        <f t="shared" si="193"/>
        <v>8.7300671428995266E-2</v>
      </c>
      <c r="I316" s="247">
        <f t="shared" si="193"/>
        <v>0</v>
      </c>
      <c r="J316" s="185">
        <f t="shared" si="193"/>
        <v>0</v>
      </c>
      <c r="K316" s="185">
        <f t="shared" si="193"/>
        <v>0</v>
      </c>
      <c r="L316" s="185">
        <f t="shared" si="193"/>
        <v>0</v>
      </c>
      <c r="M316" s="185">
        <f t="shared" si="193"/>
        <v>1.8188408033084771E-2</v>
      </c>
      <c r="N316" s="185">
        <f t="shared" si="193"/>
        <v>1.7803148386969274E-2</v>
      </c>
      <c r="O316" s="185">
        <f t="shared" si="193"/>
        <v>1.7446347546042452E-2</v>
      </c>
      <c r="P316" s="185">
        <f t="shared" si="193"/>
        <v>1.7100756421720167E-2</v>
      </c>
      <c r="Q316" s="185">
        <f t="shared" si="193"/>
        <v>1.6762011041178613E-2</v>
      </c>
      <c r="R316" s="185">
        <f t="shared" si="193"/>
        <v>0</v>
      </c>
    </row>
    <row r="317" spans="1:18">
      <c r="A317" s="49"/>
      <c r="D317" s="57"/>
      <c r="E317" s="7" t="str">
        <f xml:space="preserve"> E$304</f>
        <v>Revenue adjustment for 2019-20 wedge - real - BR</v>
      </c>
      <c r="F317" s="185">
        <f t="shared" ref="F317:R317" si="194" xml:space="preserve"> F$304</f>
        <v>0</v>
      </c>
      <c r="G317" s="7" t="str">
        <f t="shared" si="194"/>
        <v>£m</v>
      </c>
      <c r="H317" s="247">
        <f t="shared" si="194"/>
        <v>0.45686946553389018</v>
      </c>
      <c r="I317" s="247">
        <f t="shared" si="194"/>
        <v>0</v>
      </c>
      <c r="J317" s="185">
        <f t="shared" si="194"/>
        <v>0</v>
      </c>
      <c r="K317" s="185">
        <f t="shared" si="194"/>
        <v>0</v>
      </c>
      <c r="L317" s="185">
        <f t="shared" si="194"/>
        <v>0</v>
      </c>
      <c r="M317" s="185">
        <f t="shared" si="194"/>
        <v>9.5185158612970694E-2</v>
      </c>
      <c r="N317" s="185">
        <f t="shared" si="194"/>
        <v>9.3168984330099125E-2</v>
      </c>
      <c r="O317" s="185">
        <f t="shared" si="194"/>
        <v>9.1301743141365951E-2</v>
      </c>
      <c r="P317" s="185">
        <f t="shared" si="194"/>
        <v>8.9493165616383263E-2</v>
      </c>
      <c r="Q317" s="185">
        <f t="shared" si="194"/>
        <v>8.7720413833071192E-2</v>
      </c>
      <c r="R317" s="185">
        <f t="shared" si="194"/>
        <v>0</v>
      </c>
    </row>
    <row r="319" spans="1:18">
      <c r="B319" s="61" t="s">
        <v>348</v>
      </c>
    </row>
    <row r="320" spans="1:18" s="34" customFormat="1">
      <c r="A320" s="338"/>
      <c r="B320" s="265"/>
      <c r="C320" s="266"/>
      <c r="D320" s="339"/>
      <c r="E320" s="34" t="s">
        <v>622</v>
      </c>
      <c r="G320" s="34" t="s">
        <v>297</v>
      </c>
      <c r="H320" s="275">
        <f xml:space="preserve"> SUM(J320:R320)</f>
        <v>1.382257389312797</v>
      </c>
      <c r="J320" s="275">
        <f xml:space="preserve"> J310 + J315</f>
        <v>0</v>
      </c>
      <c r="K320" s="275">
        <f t="shared" ref="K320:R320" si="195" xml:space="preserve"> K310 + K315</f>
        <v>0</v>
      </c>
      <c r="L320" s="275">
        <f t="shared" si="195"/>
        <v>0</v>
      </c>
      <c r="M320" s="275">
        <f t="shared" si="195"/>
        <v>-5.7441800426550962E-2</v>
      </c>
      <c r="N320" s="275">
        <f t="shared" si="195"/>
        <v>0.10368274233862168</v>
      </c>
      <c r="O320" s="275">
        <f t="shared" si="195"/>
        <v>0.45718187588777881</v>
      </c>
      <c r="P320" s="275">
        <f t="shared" si="195"/>
        <v>0.49780604271063117</v>
      </c>
      <c r="Q320" s="275">
        <f t="shared" si="195"/>
        <v>0.3810285288023163</v>
      </c>
      <c r="R320" s="275">
        <f t="shared" si="195"/>
        <v>0</v>
      </c>
    </row>
    <row r="321" spans="1:18" s="34" customFormat="1">
      <c r="A321" s="338"/>
      <c r="B321" s="265"/>
      <c r="C321" s="266"/>
      <c r="D321" s="339"/>
      <c r="E321" s="34" t="s">
        <v>623</v>
      </c>
      <c r="G321" s="34" t="s">
        <v>297</v>
      </c>
      <c r="H321" s="275">
        <f xml:space="preserve"> SUM(J321:R321)</f>
        <v>0.39849157741158625</v>
      </c>
      <c r="J321" s="275">
        <f t="shared" ref="J321:R321" si="196" xml:space="preserve"> J311 + J316</f>
        <v>0</v>
      </c>
      <c r="K321" s="275">
        <f t="shared" si="196"/>
        <v>0</v>
      </c>
      <c r="L321" s="275">
        <f t="shared" si="196"/>
        <v>0</v>
      </c>
      <c r="M321" s="275">
        <f t="shared" si="196"/>
        <v>5.256398369605543E-3</v>
      </c>
      <c r="N321" s="275">
        <f t="shared" si="196"/>
        <v>4.1145491696238531E-2</v>
      </c>
      <c r="O321" s="275">
        <f t="shared" si="196"/>
        <v>0.12037279471596504</v>
      </c>
      <c r="P321" s="275">
        <f t="shared" si="196"/>
        <v>0.12917301925241215</v>
      </c>
      <c r="Q321" s="275">
        <f t="shared" si="196"/>
        <v>0.10254387337736495</v>
      </c>
      <c r="R321" s="275">
        <f t="shared" si="196"/>
        <v>0</v>
      </c>
    </row>
    <row r="322" spans="1:18" s="34" customFormat="1">
      <c r="A322" s="338"/>
      <c r="B322" s="265"/>
      <c r="C322" s="266"/>
      <c r="D322" s="339"/>
      <c r="E322" s="34" t="s">
        <v>624</v>
      </c>
      <c r="G322" s="34" t="s">
        <v>297</v>
      </c>
      <c r="H322" s="275">
        <f xml:space="preserve"> SUM(J322:R322)</f>
        <v>2.1503177608292781</v>
      </c>
      <c r="J322" s="275">
        <f t="shared" ref="J322:R322" si="197" xml:space="preserve"> J312 + J317</f>
        <v>0</v>
      </c>
      <c r="K322" s="275">
        <f t="shared" si="197"/>
        <v>0</v>
      </c>
      <c r="L322" s="275">
        <f t="shared" si="197"/>
        <v>0</v>
      </c>
      <c r="M322" s="275">
        <f t="shared" si="197"/>
        <v>2.4811348522940507E-2</v>
      </c>
      <c r="N322" s="275">
        <f t="shared" si="197"/>
        <v>0.22019406997799007</v>
      </c>
      <c r="O322" s="275">
        <f t="shared" si="197"/>
        <v>0.65141006619906738</v>
      </c>
      <c r="P322" s="275">
        <f t="shared" si="197"/>
        <v>0.69937147115770637</v>
      </c>
      <c r="Q322" s="275">
        <f t="shared" si="197"/>
        <v>0.55453080497157381</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745F-659A-4986-A578-03C6431583FB}">
  <sheetPr codeName="Sheet15">
    <outlinePr summaryBelow="0" summaryRight="0"/>
    <pageSetUpPr fitToPage="1"/>
  </sheetPr>
  <dimension ref="A1:XFC325"/>
  <sheetViews>
    <sheetView zoomScale="80" zoomScaleNormal="80" workbookViewId="0">
      <pane xSplit="9" ySplit="6" topLeftCell="J7" activePane="bottomRight" state="frozen"/>
      <selection pane="bottomRight"/>
      <selection pane="bottomLeft"/>
      <selection pane="topRight"/>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496</v>
      </c>
      <c r="B8" s="284"/>
      <c r="C8" s="285"/>
      <c r="D8" s="285"/>
      <c r="E8" s="285"/>
      <c r="F8" s="285"/>
      <c r="G8" s="285"/>
      <c r="H8" s="285"/>
      <c r="I8" s="285"/>
      <c r="J8" s="285"/>
      <c r="K8" s="285"/>
      <c r="L8" s="285"/>
      <c r="M8" s="285"/>
      <c r="N8" s="285"/>
      <c r="O8" s="285"/>
      <c r="P8" s="285"/>
      <c r="Q8" s="285"/>
      <c r="R8" s="285"/>
    </row>
    <row r="10" spans="1:26">
      <c r="C10" s="110" t="s">
        <v>497</v>
      </c>
    </row>
    <row r="12" spans="1:26">
      <c r="B12" s="61" t="s">
        <v>498</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499</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500</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501</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502</v>
      </c>
      <c r="G24" s="91" t="s">
        <v>297</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c r="A29" s="170"/>
      <c r="B29" s="165"/>
      <c r="C29" s="166"/>
      <c r="D29" s="171"/>
      <c r="E29" s="91" t="s">
        <v>503</v>
      </c>
      <c r="F29" s="91"/>
      <c r="G29" s="91" t="s">
        <v>297</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InpR!$E$95</f>
        <v>RCV - CPI(H) + RPI wedge initial balance - nominal - DMMY</v>
      </c>
      <c r="F31" s="250">
        <f>InpR!$F$95</f>
        <v>0</v>
      </c>
      <c r="G31" s="249" t="str">
        <f>InpR!$G$95</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504</v>
      </c>
      <c r="G34" s="92" t="s">
        <v>297</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c r="A35" s="47"/>
      <c r="B35" s="51"/>
      <c r="C35" s="111"/>
      <c r="D35" s="56" t="s">
        <v>505</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c r="A36" s="47"/>
      <c r="B36" s="51"/>
      <c r="C36" s="111"/>
      <c r="D36" s="56" t="s">
        <v>506</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c r="A37" s="134"/>
      <c r="B37" s="135"/>
      <c r="C37" s="136"/>
      <c r="D37" s="137"/>
      <c r="E37" s="138" t="s">
        <v>507</v>
      </c>
      <c r="G37" s="163" t="s">
        <v>297</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c r="A42" s="164"/>
      <c r="B42" s="165"/>
      <c r="C42" s="166"/>
      <c r="D42" s="167"/>
      <c r="E42" s="92" t="s">
        <v>508</v>
      </c>
      <c r="G42" s="92" t="s">
        <v>297</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c r="A43" s="164"/>
      <c r="B43" s="165"/>
      <c r="C43" s="166"/>
      <c r="D43" s="167"/>
    </row>
    <row r="44" spans="1:26">
      <c r="B44" s="61" t="s">
        <v>509</v>
      </c>
    </row>
    <row r="45" spans="1:26" s="205" customFormat="1">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2.2181345335277269E-2</v>
      </c>
      <c r="N45" s="205">
        <f xml:space="preserve"> InpR!N$109</f>
        <v>2.2181345335277269E-2</v>
      </c>
      <c r="O45" s="205">
        <f xml:space="preserve"> InpR!O$109</f>
        <v>2.2181345335277269E-2</v>
      </c>
      <c r="P45" s="205">
        <f xml:space="preserve"> InpR!P$109</f>
        <v>2.2181345335277269E-2</v>
      </c>
      <c r="Q45" s="205">
        <f xml:space="preserve"> InpR!Q$109</f>
        <v>2.2181345335277269E-2</v>
      </c>
      <c r="R45" s="205">
        <f xml:space="preserve"> InpR!R$109</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c r="A48" s="170"/>
      <c r="B48" s="165"/>
      <c r="C48" s="166"/>
      <c r="D48" s="171"/>
      <c r="E48" s="172" t="s">
        <v>510</v>
      </c>
      <c r="G48" s="91" t="s">
        <v>297</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511</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c r="A53" s="170"/>
      <c r="B53" s="165"/>
      <c r="C53" s="166"/>
      <c r="D53" s="171"/>
      <c r="E53" s="172" t="s">
        <v>512</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c r="A55" s="283" t="s">
        <v>513</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514</v>
      </c>
      <c r="M57" s="177"/>
      <c r="N57" s="177"/>
      <c r="O57" s="177"/>
      <c r="P57" s="177"/>
      <c r="Q57" s="177"/>
    </row>
    <row r="58" spans="1:26">
      <c r="C58" s="110" t="s">
        <v>515</v>
      </c>
      <c r="M58" s="177"/>
      <c r="N58" s="177"/>
      <c r="O58" s="177"/>
      <c r="P58" s="177"/>
      <c r="Q58" s="177"/>
    </row>
    <row r="59" spans="1:26">
      <c r="C59" s="110" t="s">
        <v>516</v>
      </c>
      <c r="M59" s="177"/>
      <c r="N59" s="177"/>
      <c r="O59" s="177"/>
      <c r="P59" s="177"/>
      <c r="Q59" s="177"/>
    </row>
    <row r="60" spans="1:26">
      <c r="M60" s="177"/>
      <c r="N60" s="177"/>
      <c r="O60" s="177"/>
      <c r="P60" s="177"/>
      <c r="Q60" s="177"/>
    </row>
    <row r="61" spans="1:26" s="91" customFormat="1">
      <c r="A61" s="170"/>
      <c r="B61" s="165"/>
      <c r="C61" s="166"/>
      <c r="D61" s="171"/>
      <c r="E61" s="172" t="s">
        <v>517</v>
      </c>
      <c r="G61" s="91" t="s">
        <v>297</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c r="L62" s="247"/>
      <c r="M62" s="280"/>
      <c r="N62" s="280"/>
      <c r="O62" s="280"/>
      <c r="P62" s="280"/>
      <c r="Q62" s="280"/>
      <c r="R62" s="247"/>
    </row>
    <row r="63" spans="1:26">
      <c r="A63" s="283" t="s">
        <v>518</v>
      </c>
      <c r="B63" s="284"/>
      <c r="C63" s="285"/>
      <c r="D63" s="285"/>
      <c r="E63" s="285"/>
      <c r="F63" s="285"/>
      <c r="G63" s="285"/>
      <c r="H63" s="285"/>
      <c r="I63" s="285"/>
      <c r="J63" s="285"/>
      <c r="K63" s="285"/>
      <c r="L63" s="285"/>
      <c r="M63" s="285"/>
      <c r="N63" s="285"/>
      <c r="O63" s="285"/>
      <c r="P63" s="285"/>
      <c r="Q63" s="285"/>
      <c r="R63" s="285"/>
    </row>
    <row r="65" spans="1:16383">
      <c r="C65" s="110" t="s">
        <v>519</v>
      </c>
    </row>
    <row r="67" spans="1:16383">
      <c r="B67" s="61" t="s">
        <v>520</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4.8133097446378947E-3</v>
      </c>
      <c r="R69" s="205">
        <f>Index!R$135</f>
        <v>0</v>
      </c>
    </row>
    <row r="70" spans="1:16383" s="172" customFormat="1">
      <c r="A70" s="173"/>
      <c r="B70" s="174"/>
      <c r="C70" s="175"/>
      <c r="D70" s="176"/>
      <c r="E70" s="172" t="s">
        <v>521</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2.5813309744639135E-2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522</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2.5813309744639135E-2</v>
      </c>
      <c r="R74" s="172">
        <f t="shared" si="28"/>
        <v>1.999999999999913E-2</v>
      </c>
      <c r="S74" s="177"/>
      <c r="T74" s="177"/>
      <c r="U74" s="177"/>
      <c r="V74" s="177"/>
      <c r="W74" s="177"/>
      <c r="X74" s="177"/>
      <c r="Y74" s="177"/>
      <c r="Z74" s="177"/>
    </row>
    <row r="75" spans="1:16383">
      <c r="E75" s="7" t="s">
        <v>523</v>
      </c>
      <c r="G75" s="162" t="s">
        <v>297</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c r="E80" s="7" t="s">
        <v>524</v>
      </c>
      <c r="F80" s="244"/>
      <c r="G80" s="244" t="s">
        <v>297</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InpR!$E$95</f>
        <v>RCV - CPI(H) + RPI wedge initial balance - nominal - DMMY</v>
      </c>
      <c r="F82" s="250">
        <f>InpR!$F$95</f>
        <v>0</v>
      </c>
      <c r="G82" s="249" t="str">
        <f>InpR!$G$95</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525</v>
      </c>
      <c r="G85" s="162" t="s">
        <v>297</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c r="A86" s="47"/>
      <c r="B86" s="51"/>
      <c r="C86" s="111"/>
      <c r="D86" s="56" t="s">
        <v>505</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c r="A87" s="47"/>
      <c r="B87" s="51"/>
      <c r="C87" s="111"/>
      <c r="D87" s="56" t="s">
        <v>506</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c r="A88" s="134"/>
      <c r="B88" s="135"/>
      <c r="C88" s="136"/>
      <c r="D88" s="137"/>
      <c r="E88" s="138" t="s">
        <v>526</v>
      </c>
      <c r="G88" s="163" t="s">
        <v>297</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c r="A93" s="49"/>
      <c r="D93" s="57"/>
      <c r="E93" s="7" t="s">
        <v>527</v>
      </c>
      <c r="G93" s="92" t="s">
        <v>297</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c r="A94" s="49"/>
      <c r="D94" s="57"/>
      <c r="J94" s="92"/>
      <c r="K94" s="92"/>
      <c r="L94" s="92"/>
      <c r="M94" s="92"/>
      <c r="N94" s="92"/>
      <c r="O94" s="92"/>
      <c r="P94" s="92"/>
      <c r="Q94" s="92"/>
      <c r="R94" s="92"/>
    </row>
    <row r="95" spans="1:18">
      <c r="B95" s="61" t="s">
        <v>528</v>
      </c>
    </row>
    <row r="96" spans="1:18" s="205" customFormat="1">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2.2181345335277269E-2</v>
      </c>
      <c r="N96" s="205">
        <f xml:space="preserve"> InpR!N$109</f>
        <v>2.2181345335277269E-2</v>
      </c>
      <c r="O96" s="205">
        <f xml:space="preserve"> InpR!O$109</f>
        <v>2.2181345335277269E-2</v>
      </c>
      <c r="P96" s="205">
        <f xml:space="preserve"> InpR!P$109</f>
        <v>2.2181345335277269E-2</v>
      </c>
      <c r="Q96" s="205">
        <f xml:space="preserve"> InpR!Q$109</f>
        <v>2.2181345335277269E-2</v>
      </c>
      <c r="R96" s="205">
        <f xml:space="preserve"> InpR!R$109</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c r="E99" s="7" t="s">
        <v>529</v>
      </c>
      <c r="F99" s="244"/>
      <c r="G99" s="184" t="s">
        <v>297</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c r="C103" s="276"/>
      <c r="E103" s="7" t="s">
        <v>530</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c r="J104" s="91"/>
      <c r="K104" s="91"/>
      <c r="L104" s="91"/>
      <c r="M104" s="91"/>
      <c r="N104" s="91"/>
      <c r="O104" s="91"/>
      <c r="P104" s="91"/>
      <c r="Q104" s="91"/>
      <c r="R104" s="91"/>
    </row>
    <row r="105" spans="1:26">
      <c r="B105" s="61" t="s">
        <v>531</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c r="E108" s="7" t="s">
        <v>532</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c r="A110" s="283" t="s">
        <v>533</v>
      </c>
      <c r="B110" s="284"/>
      <c r="C110" s="285"/>
      <c r="D110" s="285"/>
      <c r="E110" s="285"/>
      <c r="F110" s="285"/>
      <c r="G110" s="285"/>
      <c r="H110" s="285"/>
      <c r="I110" s="285"/>
      <c r="J110" s="285"/>
      <c r="K110" s="285"/>
      <c r="L110" s="285"/>
      <c r="M110" s="285"/>
      <c r="N110" s="285"/>
      <c r="O110" s="285"/>
      <c r="P110" s="285"/>
      <c r="Q110" s="285"/>
      <c r="R110" s="285"/>
    </row>
    <row r="112" spans="1:26">
      <c r="C112" s="110" t="s">
        <v>534</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c r="A116" s="180"/>
      <c r="B116" s="181"/>
      <c r="C116" s="182"/>
      <c r="D116" s="183"/>
      <c r="E116" s="7" t="s">
        <v>535</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c r="A118" s="283" t="s">
        <v>536</v>
      </c>
      <c r="B118" s="284"/>
      <c r="C118" s="285"/>
      <c r="D118" s="285"/>
      <c r="E118" s="285"/>
      <c r="F118" s="285"/>
      <c r="G118" s="285"/>
      <c r="H118" s="285"/>
      <c r="I118" s="285"/>
      <c r="J118" s="285"/>
      <c r="K118" s="285"/>
      <c r="L118" s="285"/>
      <c r="M118" s="285"/>
      <c r="N118" s="285"/>
      <c r="O118" s="285"/>
      <c r="P118" s="285"/>
      <c r="Q118" s="285"/>
      <c r="R118" s="285"/>
    </row>
    <row r="120" spans="1:26">
      <c r="C120" s="110" t="s">
        <v>537</v>
      </c>
    </row>
    <row r="121" spans="1:26">
      <c r="C121" s="110" t="s">
        <v>538</v>
      </c>
    </row>
    <row r="122" spans="1:26">
      <c r="C122" s="110" t="s">
        <v>539</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540</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541</v>
      </c>
      <c r="G130" s="91" t="s">
        <v>297</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c r="C135" s="276"/>
      <c r="E135" s="7" t="s">
        <v>542</v>
      </c>
      <c r="F135" s="247"/>
      <c r="G135" s="162" t="s">
        <v>297</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InpR!$E$95</f>
        <v>RCV - CPI(H) + RPI wedge initial balance - nominal - DMMY</v>
      </c>
      <c r="F137" s="250">
        <f>InpR!$F$95</f>
        <v>0</v>
      </c>
      <c r="G137" s="249" t="str">
        <f>InpR!$G$95</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543</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c r="A141" s="47"/>
      <c r="B141" s="51"/>
      <c r="C141" s="111"/>
      <c r="D141" s="56" t="s">
        <v>505</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c r="A142" s="47"/>
      <c r="B142" s="51"/>
      <c r="C142" s="111"/>
      <c r="D142" s="56" t="s">
        <v>506</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c r="A143" s="134"/>
      <c r="B143" s="135"/>
      <c r="C143" s="277"/>
      <c r="D143" s="137"/>
      <c r="E143" s="138" t="s">
        <v>544</v>
      </c>
      <c r="G143" s="163" t="s">
        <v>297</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c r="A148" s="49"/>
      <c r="C148" s="276"/>
      <c r="D148" s="57"/>
      <c r="E148" s="7" t="s">
        <v>545</v>
      </c>
      <c r="F148" s="244"/>
      <c r="G148" s="185" t="s">
        <v>297</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2.2181345335277269E-2</v>
      </c>
      <c r="N150" s="205">
        <f xml:space="preserve"> InpR!N$109</f>
        <v>2.2181345335277269E-2</v>
      </c>
      <c r="O150" s="205">
        <f xml:space="preserve"> InpR!O$109</f>
        <v>2.2181345335277269E-2</v>
      </c>
      <c r="P150" s="205">
        <f xml:space="preserve"> InpR!P$109</f>
        <v>2.2181345335277269E-2</v>
      </c>
      <c r="Q150" s="205">
        <f xml:space="preserve"> InpR!Q$109</f>
        <v>2.2181345335277269E-2</v>
      </c>
      <c r="R150" s="205">
        <f xml:space="preserve"> InpR!R$109</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c r="C153" s="276"/>
      <c r="E153" s="7" t="s">
        <v>546</v>
      </c>
      <c r="F153" s="244"/>
      <c r="G153" s="184" t="s">
        <v>297</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c r="C157" s="276"/>
      <c r="E157" s="7" t="s">
        <v>547</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c r="A161" s="252"/>
      <c r="B161" s="181"/>
      <c r="C161" s="182"/>
      <c r="D161" s="253"/>
      <c r="E161" s="7" t="s">
        <v>548</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c r="A165" s="224"/>
      <c r="B165" s="208"/>
      <c r="C165" s="209"/>
      <c r="D165" s="210"/>
      <c r="E165" s="7" t="s">
        <v>549</v>
      </c>
      <c r="F165" s="225">
        <f>SUM(J165:R165)</f>
        <v>0</v>
      </c>
      <c r="G165" s="211" t="s">
        <v>467</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550</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551</v>
      </c>
      <c r="F172" s="184"/>
      <c r="G172" s="184" t="s">
        <v>297</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c r="A173" s="170"/>
      <c r="B173" s="165"/>
      <c r="C173" s="166"/>
      <c r="D173" s="171"/>
      <c r="E173" s="7" t="s">
        <v>552</v>
      </c>
      <c r="F173" s="184"/>
      <c r="G173" s="184" t="s">
        <v>297</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c r="A174" s="170"/>
      <c r="B174" s="165"/>
      <c r="C174" s="166"/>
      <c r="D174" s="171"/>
      <c r="E174" s="7" t="s">
        <v>553</v>
      </c>
      <c r="F174" s="184"/>
      <c r="G174" s="184" t="s">
        <v>297</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625</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555</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c r="C198" s="276"/>
      <c r="E198" s="7" t="s">
        <v>556</v>
      </c>
      <c r="G198" s="7" t="s">
        <v>297</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c r="C202" s="276"/>
      <c r="E202" s="7" t="s">
        <v>557</v>
      </c>
      <c r="G202" s="7" t="s">
        <v>297</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c r="C206" s="276"/>
      <c r="E206" s="7" t="s">
        <v>558</v>
      </c>
      <c r="G206" s="7" t="s">
        <v>297</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c r="B208" s="61" t="s">
        <v>559</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3.1200592500000068E-2</v>
      </c>
      <c r="N210" s="205">
        <f>InpR!N$116</f>
        <v>3.1200592500000068E-2</v>
      </c>
      <c r="O210" s="205">
        <f>InpR!O$116</f>
        <v>3.1200592500000068E-2</v>
      </c>
      <c r="P210" s="205">
        <f>InpR!P$116</f>
        <v>3.1200592500000068E-2</v>
      </c>
      <c r="Q210" s="205">
        <f>InpR!Q$116</f>
        <v>3.1200592500000068E-2</v>
      </c>
      <c r="R210" s="205">
        <f>InpR!R$116</f>
        <v>0</v>
      </c>
    </row>
    <row r="211" spans="1:18">
      <c r="E211" s="7" t="s">
        <v>560</v>
      </c>
      <c r="G211" s="7" t="s">
        <v>561</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562</v>
      </c>
    </row>
    <row r="214" spans="1:18">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626</v>
      </c>
      <c r="G216" s="7" t="s">
        <v>297</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c r="B218" s="61" t="s">
        <v>564</v>
      </c>
    </row>
    <row r="219" spans="1:18">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627</v>
      </c>
      <c r="G221" s="7" t="s">
        <v>297</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c r="B223" s="61" t="s">
        <v>566</v>
      </c>
    </row>
    <row r="224" spans="1:18">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c r="A226" s="49"/>
      <c r="C226" s="276"/>
      <c r="D226" s="57"/>
      <c r="E226" s="7" t="s">
        <v>628</v>
      </c>
      <c r="G226" s="7" t="s">
        <v>297</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c r="A229" s="283" t="s">
        <v>568</v>
      </c>
      <c r="B229" s="284"/>
      <c r="C229" s="285"/>
      <c r="D229" s="285"/>
      <c r="E229" s="285"/>
      <c r="F229" s="285"/>
      <c r="G229" s="285"/>
      <c r="H229" s="285"/>
      <c r="I229" s="285"/>
      <c r="J229" s="285"/>
      <c r="K229" s="285"/>
      <c r="L229" s="285"/>
      <c r="M229" s="285"/>
      <c r="N229" s="285"/>
      <c r="O229" s="285"/>
      <c r="P229" s="285"/>
      <c r="Q229" s="285"/>
      <c r="R229" s="285"/>
    </row>
    <row r="231" spans="1:26">
      <c r="A231" s="49"/>
      <c r="C231" s="110" t="s">
        <v>569</v>
      </c>
      <c r="D231" s="57"/>
    </row>
    <row r="232" spans="1:26">
      <c r="A232" s="49"/>
      <c r="C232" s="110" t="s">
        <v>538</v>
      </c>
      <c r="D232" s="57"/>
    </row>
    <row r="233" spans="1:26">
      <c r="A233" s="49"/>
      <c r="C233" s="110" t="s">
        <v>570</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596</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571</v>
      </c>
      <c r="G241" s="92" t="s">
        <v>297</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c r="A246" s="49"/>
      <c r="C246" s="276"/>
      <c r="D246" s="57"/>
      <c r="E246" s="7" t="s">
        <v>572</v>
      </c>
      <c r="F246" s="247"/>
      <c r="G246" s="162" t="s">
        <v>297</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InpR!$E$123</f>
        <v>2019-20 RPI-CPIH wedge adjustment at 2017-18 FYA CPIH prices - Dummy</v>
      </c>
      <c r="F248" s="250">
        <f>InpR!$F$123</f>
        <v>0</v>
      </c>
      <c r="G248" s="249" t="str">
        <f>InpR!$G$123</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573</v>
      </c>
      <c r="F251" s="177">
        <f xml:space="preserve"> $L$250 / $J$249</f>
        <v>1.0509112695721383</v>
      </c>
      <c r="G251" s="335"/>
    </row>
    <row r="252" spans="1:16383" s="329" customFormat="1">
      <c r="A252" s="47"/>
      <c r="B252" s="51"/>
      <c r="C252" s="278"/>
      <c r="D252" s="56"/>
      <c r="E252" s="7" t="s">
        <v>629</v>
      </c>
      <c r="F252" s="247">
        <f xml:space="preserve"> $F$248 * $F$251</f>
        <v>0</v>
      </c>
      <c r="G252" s="336"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575</v>
      </c>
      <c r="G255" s="162" t="s">
        <v>297</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c r="A256" s="47"/>
      <c r="B256" s="51"/>
      <c r="C256" s="111"/>
      <c r="D256" s="56" t="s">
        <v>505</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576</v>
      </c>
      <c r="G258" s="163" t="s">
        <v>297</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c r="A263" s="49"/>
      <c r="C263" s="276"/>
      <c r="D263" s="57"/>
      <c r="E263" s="7" t="s">
        <v>577</v>
      </c>
      <c r="F263" s="244"/>
      <c r="G263" s="185" t="s">
        <v>297</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2.2181345335277269E-2</v>
      </c>
      <c r="N265" s="205">
        <f xml:space="preserve"> InpR!N$109</f>
        <v>2.2181345335277269E-2</v>
      </c>
      <c r="O265" s="205">
        <f xml:space="preserve"> InpR!O$109</f>
        <v>2.2181345335277269E-2</v>
      </c>
      <c r="P265" s="205">
        <f xml:space="preserve"> InpR!P$109</f>
        <v>2.2181345335277269E-2</v>
      </c>
      <c r="Q265" s="205">
        <f xml:space="preserve"> InpR!Q$109</f>
        <v>2.2181345335277269E-2</v>
      </c>
      <c r="R265" s="205">
        <f xml:space="preserve"> InpR!R$109</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c r="C268" s="276"/>
      <c r="E268" s="7" t="s">
        <v>578</v>
      </c>
      <c r="F268" s="244"/>
      <c r="G268" s="184" t="s">
        <v>297</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c r="C272" s="276"/>
      <c r="E272" s="7" t="s">
        <v>579</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c r="A274" s="50" t="s">
        <v>555</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580</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c r="A281" s="164"/>
      <c r="B281" s="165"/>
      <c r="C281" s="166"/>
      <c r="D281" s="167"/>
      <c r="E281" s="7" t="s">
        <v>581</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c r="A282" s="164"/>
      <c r="B282" s="165"/>
      <c r="C282" s="166"/>
      <c r="D282" s="167"/>
      <c r="E282" s="7" t="s">
        <v>582</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c r="B284" s="61" t="s">
        <v>559</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3.1200592500000068E-2</v>
      </c>
      <c r="N286" s="205">
        <f>InpR!N$116</f>
        <v>3.1200592500000068E-2</v>
      </c>
      <c r="O286" s="205">
        <f>InpR!O$116</f>
        <v>3.1200592500000068E-2</v>
      </c>
      <c r="P286" s="205">
        <f>InpR!P$116</f>
        <v>3.1200592500000068E-2</v>
      </c>
      <c r="Q286" s="205">
        <f>InpR!Q$116</f>
        <v>3.1200592500000068E-2</v>
      </c>
      <c r="R286" s="205">
        <f>InpR!R$116</f>
        <v>0</v>
      </c>
    </row>
    <row r="287" spans="1:18">
      <c r="E287" s="7" t="s">
        <v>560</v>
      </c>
      <c r="G287" s="7" t="s">
        <v>561</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562</v>
      </c>
    </row>
    <row r="290" spans="1:18">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630</v>
      </c>
      <c r="G292" s="7" t="s">
        <v>297</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c r="B295" s="61" t="s">
        <v>564</v>
      </c>
    </row>
    <row r="296" spans="1:18">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631</v>
      </c>
      <c r="G298" s="7" t="s">
        <v>297</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c r="B301" s="61" t="s">
        <v>566</v>
      </c>
    </row>
    <row r="302" spans="1:18">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c r="A304" s="49"/>
      <c r="C304" s="276"/>
      <c r="D304" s="57"/>
      <c r="E304" s="7" t="s">
        <v>632</v>
      </c>
      <c r="G304" s="7" t="s">
        <v>297</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c r="A307" s="283" t="s">
        <v>586</v>
      </c>
      <c r="B307" s="284"/>
      <c r="C307" s="285"/>
      <c r="D307" s="285"/>
      <c r="E307" s="285"/>
      <c r="F307" s="285"/>
      <c r="G307" s="285"/>
      <c r="H307" s="285"/>
      <c r="I307" s="285"/>
      <c r="J307" s="285"/>
      <c r="K307" s="285"/>
      <c r="L307" s="285"/>
      <c r="M307" s="285"/>
      <c r="N307" s="285"/>
      <c r="O307" s="285"/>
      <c r="P307" s="285"/>
      <c r="Q307" s="285"/>
      <c r="R307" s="285"/>
    </row>
    <row r="309" spans="1:18">
      <c r="B309" s="61" t="s">
        <v>587</v>
      </c>
    </row>
    <row r="310" spans="1:18">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c r="B314" s="61" t="s">
        <v>588</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c r="B319" s="61" t="s">
        <v>348</v>
      </c>
    </row>
    <row r="320" spans="1:18" s="34" customFormat="1">
      <c r="A320" s="338"/>
      <c r="B320" s="265"/>
      <c r="C320" s="266"/>
      <c r="D320" s="339"/>
      <c r="E320" s="34" t="s">
        <v>633</v>
      </c>
      <c r="G320" s="34" t="s">
        <v>297</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c r="A321" s="338"/>
      <c r="B321" s="265"/>
      <c r="C321" s="266"/>
      <c r="D321" s="339"/>
      <c r="E321" s="34" t="s">
        <v>634</v>
      </c>
      <c r="G321" s="34" t="s">
        <v>297</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c r="A322" s="338"/>
      <c r="B322" s="265"/>
      <c r="C322" s="266"/>
      <c r="D322" s="339"/>
      <c r="E322" s="34" t="s">
        <v>635</v>
      </c>
      <c r="G322" s="34" t="s">
        <v>297</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7D90-6DA5-47A1-86BC-2C74A0747F42}">
  <sheetPr codeName="Sheet12">
    <tabColor theme="8" tint="0.39997558519241921"/>
    <outlinePr summaryBelow="0" summaryRight="0"/>
    <pageSetUpPr fitToPage="1"/>
  </sheetPr>
  <dimension ref="A1:Z43"/>
  <sheetViews>
    <sheetView tabSelected="1" zoomScale="80" zoomScaleNormal="80" workbookViewId="0">
      <selection activeCell="N28" sqref="N28"/>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53.28515625" style="7"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c r="B7" s="61" t="s">
        <v>636</v>
      </c>
    </row>
    <row r="8" spans="1:26" s="92" customFormat="1">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250">
        <f>'Calcs-WR'!Q$178</f>
        <v>10.081372004157231</v>
      </c>
      <c r="R8" s="250">
        <f>'Calcs-WR'!R$178</f>
        <v>0</v>
      </c>
    </row>
    <row r="9" spans="1:26" s="92" customFormat="1">
      <c r="A9" s="164"/>
      <c r="B9" s="165"/>
      <c r="C9" s="166"/>
      <c r="D9" s="167"/>
      <c r="E9" s="30" t="str">
        <f>'Calcs-WR'!E$320</f>
        <v>Revenue adjustment for RCV run-off total - real - WR</v>
      </c>
      <c r="F9" s="249"/>
      <c r="G9" s="249" t="str">
        <f>'Calcs-WR'!G$320</f>
        <v>£m</v>
      </c>
      <c r="H9" s="279">
        <f>'Calcs-WR'!H$320</f>
        <v>0.86031353207007055</v>
      </c>
      <c r="I9" s="279"/>
      <c r="J9" s="279">
        <f>'Calcs-WR'!J$320</f>
        <v>0</v>
      </c>
      <c r="K9" s="279">
        <f>'Calcs-WR'!K$320</f>
        <v>0</v>
      </c>
      <c r="L9" s="279">
        <f>'Calcs-WR'!L$320</f>
        <v>0</v>
      </c>
      <c r="M9" s="279">
        <f>'Calcs-WR'!M$320</f>
        <v>-2.8805666601570159E-2</v>
      </c>
      <c r="N9" s="279">
        <f>'Calcs-WR'!N$320</f>
        <v>5.5959512673664696E-2</v>
      </c>
      <c r="O9" s="279">
        <f>'Calcs-WR'!O$320</f>
        <v>0.26556694387036472</v>
      </c>
      <c r="P9" s="279">
        <f>'Calcs-WR'!P$320</f>
        <v>0.31121658779711669</v>
      </c>
      <c r="Q9" s="279">
        <f>'Calcs-WR'!Q$320</f>
        <v>0.25637615433049454</v>
      </c>
      <c r="R9" s="279">
        <f>'Calcs-WR'!R$320</f>
        <v>0</v>
      </c>
    </row>
    <row r="10" spans="1:26" s="92" customFormat="1">
      <c r="A10" s="164"/>
      <c r="B10" s="165"/>
      <c r="C10" s="166"/>
      <c r="D10" s="167"/>
      <c r="E10" s="30" t="str">
        <f>'Calcs-WR'!E$321</f>
        <v>Revenue adjustment for return total - real -WR</v>
      </c>
      <c r="F10" s="249"/>
      <c r="G10" s="249" t="str">
        <f>'Calcs-WR'!G$321</f>
        <v>£m</v>
      </c>
      <c r="H10" s="279">
        <f>'Calcs-WR'!H$321</f>
        <v>0.92093289734998229</v>
      </c>
      <c r="I10" s="279"/>
      <c r="J10" s="279">
        <f>'Calcs-WR'!J$321</f>
        <v>0</v>
      </c>
      <c r="K10" s="279">
        <f>'Calcs-WR'!K$321</f>
        <v>0</v>
      </c>
      <c r="L10" s="279">
        <f>'Calcs-WR'!L$321</f>
        <v>0</v>
      </c>
      <c r="M10" s="279">
        <f>'Calcs-WR'!M$321</f>
        <v>8.0989478308710339E-3</v>
      </c>
      <c r="N10" s="279">
        <f>'Calcs-WR'!N$321</f>
        <v>8.2263085888813897E-2</v>
      </c>
      <c r="O10" s="279">
        <f>'Calcs-WR'!O$321</f>
        <v>0.26675516829389173</v>
      </c>
      <c r="P10" s="279">
        <f>'Calcs-WR'!P$321</f>
        <v>0.30644099142157705</v>
      </c>
      <c r="Q10" s="279">
        <f>'Calcs-WR'!Q$321</f>
        <v>0.25737470391482853</v>
      </c>
      <c r="R10" s="279">
        <f>'Calcs-WR'!R$321</f>
        <v>0</v>
      </c>
    </row>
    <row r="11" spans="1:26" s="92" customFormat="1">
      <c r="A11" s="164"/>
      <c r="B11" s="165"/>
      <c r="C11" s="166"/>
      <c r="D11" s="167"/>
      <c r="E11" s="30" t="str">
        <f>'Calcs-WR'!E$322</f>
        <v>Revenue adjustment total - real - WR</v>
      </c>
      <c r="F11" s="249"/>
      <c r="G11" s="249" t="str">
        <f>'Calcs-WR'!G$322</f>
        <v>£m</v>
      </c>
      <c r="H11" s="279">
        <f>'Calcs-WR'!H$322</f>
        <v>1.9612559079122809</v>
      </c>
      <c r="I11" s="279"/>
      <c r="J11" s="279">
        <f>'Calcs-WR'!J$322</f>
        <v>0</v>
      </c>
      <c r="K11" s="279">
        <f>'Calcs-WR'!K$322</f>
        <v>0</v>
      </c>
      <c r="L11" s="279">
        <f>'Calcs-WR'!L$322</f>
        <v>0</v>
      </c>
      <c r="M11" s="279">
        <f>'Calcs-WR'!M$322</f>
        <v>1.6796839805048674E-2</v>
      </c>
      <c r="N11" s="279">
        <f>'Calcs-WR'!N$322</f>
        <v>0.1749317716329814</v>
      </c>
      <c r="O11" s="279">
        <f>'Calcs-WR'!O$322</f>
        <v>0.56829558031692184</v>
      </c>
      <c r="P11" s="279">
        <f>'Calcs-WR'!P$322</f>
        <v>0.65291845631057455</v>
      </c>
      <c r="Q11" s="279">
        <f>'Calcs-WR'!Q$322</f>
        <v>0.54831325984675428</v>
      </c>
      <c r="R11" s="279">
        <f>'Calcs-WR'!R$322</f>
        <v>0</v>
      </c>
    </row>
    <row r="12" spans="1:26" s="92" customFormat="1">
      <c r="A12" s="164"/>
      <c r="B12" s="165"/>
      <c r="C12" s="166"/>
      <c r="D12" s="167"/>
      <c r="E12" s="30"/>
      <c r="F12" s="249"/>
      <c r="G12" s="249"/>
      <c r="H12" s="279"/>
      <c r="I12" s="279"/>
      <c r="J12" s="279"/>
      <c r="K12" s="279"/>
      <c r="L12" s="279"/>
      <c r="M12" s="279"/>
      <c r="N12" s="279"/>
      <c r="O12" s="279"/>
      <c r="P12" s="279"/>
      <c r="Q12" s="279"/>
      <c r="R12" s="279"/>
    </row>
    <row r="13" spans="1:26">
      <c r="A13" s="49"/>
      <c r="B13" s="61" t="s">
        <v>637</v>
      </c>
      <c r="D13" s="57"/>
    </row>
    <row r="14" spans="1:26" s="92" customFormat="1">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250">
        <f>'Calcs-WN'!Q$178</f>
        <v>37.737762406534443</v>
      </c>
      <c r="R14" s="250">
        <f>'Calcs-WN'!R$178</f>
        <v>0</v>
      </c>
    </row>
    <row r="15" spans="1:26" s="92" customFormat="1">
      <c r="A15" s="164"/>
      <c r="B15" s="165"/>
      <c r="C15" s="166"/>
      <c r="D15" s="167"/>
      <c r="E15" s="30" t="str">
        <f>'Calcs-WN'!E$320</f>
        <v>Revenue adjustment for RCV run-off total - real - WN</v>
      </c>
      <c r="F15" s="249"/>
      <c r="G15" s="249" t="str">
        <f>'Calcs-WN'!G$320</f>
        <v>£m</v>
      </c>
      <c r="H15" s="279">
        <f>'Calcs-WN'!H$320</f>
        <v>4.5866945194722177</v>
      </c>
      <c r="I15" s="279"/>
      <c r="J15" s="279">
        <f>'Calcs-WN'!J$320</f>
        <v>0</v>
      </c>
      <c r="K15" s="279">
        <f>'Calcs-WN'!K$320</f>
        <v>0</v>
      </c>
      <c r="L15" s="279">
        <f>'Calcs-WN'!L$320</f>
        <v>0</v>
      </c>
      <c r="M15" s="279">
        <f>'Calcs-WN'!M$320</f>
        <v>-0.15823073438277224</v>
      </c>
      <c r="N15" s="279">
        <f>'Calcs-WN'!N$320</f>
        <v>0.30429894000592256</v>
      </c>
      <c r="O15" s="279">
        <f>'Calcs-WN'!O$320</f>
        <v>1.4295986632962487</v>
      </c>
      <c r="P15" s="279">
        <f>'Calcs-WN'!P$320</f>
        <v>1.6585037441242958</v>
      </c>
      <c r="Q15" s="279">
        <f>'Calcs-WN'!Q$320</f>
        <v>1.352523906428523</v>
      </c>
      <c r="R15" s="279">
        <f>'Calcs-WN'!R$320</f>
        <v>0</v>
      </c>
    </row>
    <row r="16" spans="1:26" s="92" customFormat="1">
      <c r="A16" s="164"/>
      <c r="B16" s="165"/>
      <c r="C16" s="166"/>
      <c r="D16" s="167"/>
      <c r="E16" s="30" t="str">
        <f>'Calcs-WN'!E$321</f>
        <v>Revenue adjustment for return total - real - WN</v>
      </c>
      <c r="F16" s="249"/>
      <c r="G16" s="249" t="str">
        <f>'Calcs-WN'!G$321</f>
        <v>£m</v>
      </c>
      <c r="H16" s="279">
        <f>'Calcs-WN'!H$321</f>
        <v>3.5575736018480426</v>
      </c>
      <c r="I16" s="279"/>
      <c r="J16" s="279">
        <f>'Calcs-WN'!J$321</f>
        <v>0</v>
      </c>
      <c r="K16" s="279">
        <f>'Calcs-WN'!K$321</f>
        <v>0</v>
      </c>
      <c r="L16" s="279">
        <f>'Calcs-WN'!L$321</f>
        <v>0</v>
      </c>
      <c r="M16" s="279">
        <f>'Calcs-WN'!M$321</f>
        <v>3.9490643184169297E-2</v>
      </c>
      <c r="N16" s="279">
        <f>'Calcs-WN'!N$321</f>
        <v>0.32793116564552877</v>
      </c>
      <c r="O16" s="279">
        <f>'Calcs-WN'!O$321</f>
        <v>1.0341270725678005</v>
      </c>
      <c r="P16" s="279">
        <f>'Calcs-WN'!P$321</f>
        <v>1.1756902834477776</v>
      </c>
      <c r="Q16" s="279">
        <f>'Calcs-WN'!Q$321</f>
        <v>0.98033443700276646</v>
      </c>
      <c r="R16" s="279">
        <f>'Calcs-WN'!R$321</f>
        <v>0</v>
      </c>
    </row>
    <row r="17" spans="1:18" s="92" customFormat="1">
      <c r="A17" s="164"/>
      <c r="B17" s="165"/>
      <c r="C17" s="166"/>
      <c r="D17" s="167"/>
      <c r="E17" s="30" t="str">
        <f>'Calcs-WN'!E$322</f>
        <v>Revenue adjustment total - real - WN</v>
      </c>
      <c r="F17" s="249"/>
      <c r="G17" s="249" t="str">
        <f>'Calcs-WN'!G$322</f>
        <v>£m</v>
      </c>
      <c r="H17" s="279">
        <f>'Calcs-WN'!H$322</f>
        <v>9.1862733218027124</v>
      </c>
      <c r="I17" s="279"/>
      <c r="J17" s="279">
        <f>'Calcs-WN'!J$322</f>
        <v>0</v>
      </c>
      <c r="K17" s="279">
        <f>'Calcs-WN'!K$322</f>
        <v>0</v>
      </c>
      <c r="L17" s="279">
        <f>'Calcs-WN'!L$322</f>
        <v>0</v>
      </c>
      <c r="M17" s="279">
        <f>'Calcs-WN'!M$322</f>
        <v>9.8353494093989025E-2</v>
      </c>
      <c r="N17" s="279">
        <f>'Calcs-WN'!N$322</f>
        <v>0.84472530071155938</v>
      </c>
      <c r="O17" s="279">
        <f>'Calcs-WN'!O$322</f>
        <v>2.6719622199005579</v>
      </c>
      <c r="P17" s="279">
        <f>'Calcs-WN'!P$322</f>
        <v>3.0383055977575211</v>
      </c>
      <c r="Q17" s="279">
        <f>'Calcs-WN'!Q$322</f>
        <v>2.5329267093390841</v>
      </c>
      <c r="R17" s="279">
        <f>'Calcs-WN'!R$322</f>
        <v>0</v>
      </c>
    </row>
    <row r="18" spans="1:18" s="92" customFormat="1">
      <c r="A18" s="164"/>
      <c r="B18" s="165"/>
      <c r="C18" s="166"/>
      <c r="D18" s="167"/>
      <c r="E18" s="30"/>
      <c r="F18" s="249"/>
      <c r="G18" s="249"/>
      <c r="H18" s="279"/>
      <c r="I18" s="279"/>
      <c r="J18" s="279"/>
      <c r="K18" s="279"/>
      <c r="L18" s="279"/>
      <c r="M18" s="279"/>
      <c r="N18" s="279"/>
      <c r="O18" s="279"/>
      <c r="P18" s="279"/>
      <c r="Q18" s="279"/>
      <c r="R18" s="279"/>
    </row>
    <row r="19" spans="1:18">
      <c r="A19" s="49"/>
      <c r="B19" s="61" t="s">
        <v>638</v>
      </c>
      <c r="D19" s="57"/>
    </row>
    <row r="20" spans="1:18" s="92" customFormat="1">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58.704503367732514</v>
      </c>
      <c r="R20" s="250">
        <f>'Calcs-WWN'!R$178</f>
        <v>0</v>
      </c>
    </row>
    <row r="21" spans="1:18" s="92" customFormat="1">
      <c r="A21" s="164"/>
      <c r="B21" s="165"/>
      <c r="C21" s="166"/>
      <c r="D21" s="167"/>
      <c r="E21" s="30" t="str">
        <f>'Calcs-WWN'!E$320</f>
        <v>Revenue adjustment for RCV run-off total - real - WWN</v>
      </c>
      <c r="F21" s="249"/>
      <c r="G21" s="249" t="str">
        <f>'Calcs-WWN'!G$320</f>
        <v>£m</v>
      </c>
      <c r="H21" s="279">
        <f>'Calcs-WWN'!H$320</f>
        <v>7.6242066279462062</v>
      </c>
      <c r="I21" s="279"/>
      <c r="J21" s="279">
        <f>'Calcs-WWN'!J$320</f>
        <v>0</v>
      </c>
      <c r="K21" s="279">
        <f>'Calcs-WWN'!K$320</f>
        <v>0</v>
      </c>
      <c r="L21" s="279">
        <f>'Calcs-WWN'!L$320</f>
        <v>0</v>
      </c>
      <c r="M21" s="279">
        <f>'Calcs-WWN'!M$320</f>
        <v>-0.2647963161643746</v>
      </c>
      <c r="N21" s="279">
        <f>'Calcs-WWN'!N$320</f>
        <v>0.50807837901867414</v>
      </c>
      <c r="O21" s="279">
        <f>'Calcs-WWN'!O$320</f>
        <v>2.3815164597578677</v>
      </c>
      <c r="P21" s="279">
        <f>'Calcs-WWN'!P$320</f>
        <v>2.7565450198558969</v>
      </c>
      <c r="Q21" s="279">
        <f>'Calcs-WWN'!Q$320</f>
        <v>2.2428630854781417</v>
      </c>
      <c r="R21" s="279">
        <f>'Calcs-WWN'!R$320</f>
        <v>0</v>
      </c>
    </row>
    <row r="22" spans="1:18" s="92" customFormat="1">
      <c r="A22" s="164"/>
      <c r="B22" s="165"/>
      <c r="C22" s="166"/>
      <c r="D22" s="167"/>
      <c r="E22" s="30" t="str">
        <f>'Calcs-WWN'!E$321</f>
        <v>Revenue adjustment for return total - real - WWN</v>
      </c>
      <c r="F22" s="249"/>
      <c r="G22" s="249" t="str">
        <f>'Calcs-WWN'!G$321</f>
        <v>£m</v>
      </c>
      <c r="H22" s="279">
        <f>'Calcs-WWN'!H$321</f>
        <v>5.5620884160143556</v>
      </c>
      <c r="I22" s="279"/>
      <c r="J22" s="279">
        <f>'Calcs-WWN'!J$321</f>
        <v>0</v>
      </c>
      <c r="K22" s="279">
        <f>'Calcs-WWN'!K$321</f>
        <v>0</v>
      </c>
      <c r="L22" s="279">
        <f>'Calcs-WWN'!L$321</f>
        <v>0</v>
      </c>
      <c r="M22" s="279">
        <f>'Calcs-WWN'!M$321</f>
        <v>6.232343865893808E-2</v>
      </c>
      <c r="N22" s="279">
        <f>'Calcs-WWN'!N$321</f>
        <v>0.51496637566191938</v>
      </c>
      <c r="O22" s="279">
        <f>'Calcs-WWN'!O$321</f>
        <v>1.6191149037834442</v>
      </c>
      <c r="P22" s="279">
        <f>'Calcs-WWN'!P$321</f>
        <v>1.8368445133740077</v>
      </c>
      <c r="Q22" s="279">
        <f>'Calcs-WWN'!Q$321</f>
        <v>1.5288391845360467</v>
      </c>
      <c r="R22" s="279">
        <f>'Calcs-WWN'!R$321</f>
        <v>0</v>
      </c>
    </row>
    <row r="23" spans="1:18" s="92" customFormat="1">
      <c r="A23" s="164"/>
      <c r="B23" s="165"/>
      <c r="C23" s="166"/>
      <c r="D23" s="167"/>
      <c r="E23" s="30" t="str">
        <f>'Calcs-WWN'!E$322</f>
        <v>Revenue adjustment total - real - WWN</v>
      </c>
      <c r="F23" s="249"/>
      <c r="G23" s="249" t="str">
        <f>'Calcs-WWN'!G$322</f>
        <v>£m</v>
      </c>
      <c r="H23" s="279">
        <f>'Calcs-WWN'!H$322</f>
        <v>14.930166389404514</v>
      </c>
      <c r="I23" s="279"/>
      <c r="J23" s="279">
        <f>'Calcs-WWN'!J$322</f>
        <v>0</v>
      </c>
      <c r="K23" s="279">
        <f>'Calcs-WWN'!K$322</f>
        <v>0</v>
      </c>
      <c r="L23" s="279">
        <f>'Calcs-WWN'!L$322</f>
        <v>0</v>
      </c>
      <c r="M23" s="279">
        <f>'Calcs-WWN'!M$322</f>
        <v>0.1608489969882394</v>
      </c>
      <c r="N23" s="279">
        <f>'Calcs-WWN'!N$322</f>
        <v>1.3786708893085904</v>
      </c>
      <c r="O23" s="279">
        <f>'Calcs-WWN'!O$322</f>
        <v>4.3491302361180812</v>
      </c>
      <c r="P23" s="279">
        <f>'Calcs-WWN'!P$322</f>
        <v>4.9349850630364465</v>
      </c>
      <c r="Q23" s="279">
        <f>'Calcs-WWN'!Q$322</f>
        <v>4.1065312039531552</v>
      </c>
      <c r="R23" s="279">
        <f>'Calcs-WWN'!R$322</f>
        <v>0</v>
      </c>
    </row>
    <row r="24" spans="1:18" s="92" customFormat="1">
      <c r="A24" s="164"/>
      <c r="B24" s="165"/>
      <c r="C24" s="166"/>
      <c r="D24" s="167"/>
      <c r="E24" s="30"/>
      <c r="F24" s="249"/>
      <c r="G24" s="249"/>
      <c r="H24" s="279"/>
      <c r="I24" s="279"/>
      <c r="J24" s="279"/>
      <c r="K24" s="279"/>
      <c r="L24" s="279"/>
      <c r="M24" s="279"/>
      <c r="N24" s="279"/>
      <c r="O24" s="279"/>
      <c r="P24" s="279"/>
      <c r="Q24" s="279"/>
      <c r="R24" s="279"/>
    </row>
    <row r="25" spans="1:18">
      <c r="A25" s="49"/>
      <c r="B25" s="61" t="s">
        <v>639</v>
      </c>
      <c r="D25" s="57"/>
    </row>
    <row r="26" spans="1:18" s="92" customFormat="1">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3.67678327952909</v>
      </c>
      <c r="R26" s="250">
        <f>'Calcs-BR'!R$178</f>
        <v>0</v>
      </c>
    </row>
    <row r="27" spans="1:18" s="92" customFormat="1">
      <c r="A27" s="164"/>
      <c r="B27" s="165"/>
      <c r="C27" s="166"/>
      <c r="D27" s="167"/>
      <c r="E27" s="30" t="str">
        <f>'Calcs-BR'!E$320</f>
        <v>Revenue adjustment for RCV run-off total - real - BR</v>
      </c>
      <c r="F27" s="249"/>
      <c r="G27" s="249" t="str">
        <f>'Calcs-BR'!G$320</f>
        <v>£m</v>
      </c>
      <c r="H27" s="279">
        <f>'Calcs-BR'!H$320</f>
        <v>1.382257389312797</v>
      </c>
      <c r="I27" s="279"/>
      <c r="J27" s="279">
        <f>'Calcs-BR'!J$320</f>
        <v>0</v>
      </c>
      <c r="K27" s="279">
        <f>'Calcs-BR'!K$320</f>
        <v>0</v>
      </c>
      <c r="L27" s="279">
        <f>'Calcs-BR'!L$320</f>
        <v>0</v>
      </c>
      <c r="M27" s="279">
        <f>'Calcs-BR'!M$320</f>
        <v>-5.7441800426550962E-2</v>
      </c>
      <c r="N27" s="279">
        <f>'Calcs-BR'!N$320</f>
        <v>0.10368274233862168</v>
      </c>
      <c r="O27" s="279">
        <f>'Calcs-BR'!O$320</f>
        <v>0.45718187588777881</v>
      </c>
      <c r="P27" s="279">
        <f>'Calcs-BR'!P$320</f>
        <v>0.49780604271063117</v>
      </c>
      <c r="Q27" s="279">
        <f>'Calcs-BR'!Q$320</f>
        <v>0.3810285288023163</v>
      </c>
      <c r="R27" s="279">
        <f>'Calcs-BR'!R$320</f>
        <v>0</v>
      </c>
    </row>
    <row r="28" spans="1:18" s="92" customFormat="1">
      <c r="A28" s="164"/>
      <c r="B28" s="165"/>
      <c r="C28" s="166"/>
      <c r="D28" s="167"/>
      <c r="E28" s="30" t="str">
        <f>'Calcs-BR'!E$321</f>
        <v>Revenue adjustment for return total - real - BR</v>
      </c>
      <c r="F28" s="249"/>
      <c r="G28" s="249" t="str">
        <f>'Calcs-BR'!G$321</f>
        <v>£m</v>
      </c>
      <c r="H28" s="279">
        <f>'Calcs-BR'!H$321</f>
        <v>0.39849157741158625</v>
      </c>
      <c r="I28" s="279"/>
      <c r="J28" s="279">
        <f>'Calcs-BR'!J$321</f>
        <v>0</v>
      </c>
      <c r="K28" s="279">
        <f>'Calcs-BR'!K$321</f>
        <v>0</v>
      </c>
      <c r="L28" s="279">
        <f>'Calcs-BR'!L$321</f>
        <v>0</v>
      </c>
      <c r="M28" s="279">
        <f>'Calcs-BR'!M$321</f>
        <v>5.256398369605543E-3</v>
      </c>
      <c r="N28" s="279">
        <f>'Calcs-BR'!N$321</f>
        <v>4.1145491696238531E-2</v>
      </c>
      <c r="O28" s="279">
        <f>'Calcs-BR'!O$321</f>
        <v>0.12037279471596504</v>
      </c>
      <c r="P28" s="279">
        <f>'Calcs-BR'!P$321</f>
        <v>0.12917301925241215</v>
      </c>
      <c r="Q28" s="279">
        <f>'Calcs-BR'!Q$321</f>
        <v>0.10254387337736495</v>
      </c>
      <c r="R28" s="279">
        <f>'Calcs-BR'!R$321</f>
        <v>0</v>
      </c>
    </row>
    <row r="29" spans="1:18" s="92" customFormat="1">
      <c r="A29" s="164"/>
      <c r="B29" s="165"/>
      <c r="C29" s="166"/>
      <c r="D29" s="167"/>
      <c r="E29" s="30" t="str">
        <f>'Calcs-BR'!E$322</f>
        <v>Revenue adjustment total - real - BR</v>
      </c>
      <c r="F29" s="249"/>
      <c r="G29" s="249" t="str">
        <f>'Calcs-BR'!G$322</f>
        <v>£m</v>
      </c>
      <c r="H29" s="279">
        <f>'Calcs-BR'!H$322</f>
        <v>2.1503177608292781</v>
      </c>
      <c r="I29" s="279"/>
      <c r="J29" s="279">
        <f>'Calcs-BR'!J$322</f>
        <v>0</v>
      </c>
      <c r="K29" s="279">
        <f>'Calcs-BR'!K$322</f>
        <v>0</v>
      </c>
      <c r="L29" s="279">
        <f>'Calcs-BR'!L$322</f>
        <v>0</v>
      </c>
      <c r="M29" s="279">
        <f>'Calcs-BR'!M$322</f>
        <v>2.4811348522940507E-2</v>
      </c>
      <c r="N29" s="279">
        <f>'Calcs-BR'!N$322</f>
        <v>0.22019406997799007</v>
      </c>
      <c r="O29" s="279">
        <f>'Calcs-BR'!O$322</f>
        <v>0.65141006619906738</v>
      </c>
      <c r="P29" s="279">
        <f>'Calcs-BR'!P$322</f>
        <v>0.69937147115770637</v>
      </c>
      <c r="Q29" s="279">
        <f>'Calcs-BR'!Q$322</f>
        <v>0.55453080497157381</v>
      </c>
      <c r="R29" s="279">
        <f>'Calcs-BR'!R$322</f>
        <v>0</v>
      </c>
    </row>
    <row r="30" spans="1:18" s="92" customFormat="1">
      <c r="A30" s="164"/>
      <c r="B30" s="165"/>
      <c r="C30" s="166"/>
      <c r="D30" s="167"/>
      <c r="E30" s="30"/>
      <c r="F30" s="249"/>
      <c r="G30" s="249"/>
      <c r="H30" s="279"/>
      <c r="I30" s="279"/>
      <c r="J30" s="279"/>
      <c r="K30" s="279"/>
      <c r="L30" s="279"/>
      <c r="M30" s="279"/>
      <c r="N30" s="279"/>
      <c r="O30" s="279"/>
      <c r="P30" s="279"/>
      <c r="Q30" s="279"/>
      <c r="R30" s="279"/>
    </row>
    <row r="31" spans="1:18">
      <c r="A31" s="49"/>
      <c r="B31" s="61" t="s">
        <v>640</v>
      </c>
      <c r="D31" s="57"/>
    </row>
    <row r="32" spans="1:18" s="92" customFormat="1">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c r="A36" s="164"/>
      <c r="B36" s="165"/>
      <c r="C36" s="166"/>
      <c r="D36" s="167"/>
      <c r="E36" s="30"/>
      <c r="F36" s="249"/>
      <c r="G36" s="249"/>
      <c r="H36" s="279"/>
      <c r="I36" s="279"/>
      <c r="J36" s="279"/>
      <c r="K36" s="279"/>
      <c r="L36" s="279"/>
      <c r="M36" s="279"/>
      <c r="N36" s="279"/>
      <c r="O36" s="279"/>
      <c r="P36" s="279"/>
      <c r="Q36" s="279"/>
      <c r="R36" s="279"/>
    </row>
    <row r="37" spans="1:18">
      <c r="A37" s="10" t="s">
        <v>120</v>
      </c>
      <c r="B37" s="1"/>
      <c r="C37" s="1"/>
      <c r="D37" s="1"/>
      <c r="E37" s="1"/>
      <c r="F37" s="1"/>
      <c r="G37" s="1"/>
      <c r="H37" s="1"/>
      <c r="I37" s="1"/>
      <c r="J37" s="1"/>
      <c r="K37" s="1"/>
      <c r="L37" s="1"/>
      <c r="M37" s="1"/>
      <c r="N37" s="1"/>
      <c r="O37" s="1"/>
      <c r="P37" s="1"/>
      <c r="Q37" s="1"/>
      <c r="R37" s="1"/>
    </row>
    <row r="39" spans="1:18">
      <c r="J39" s="279"/>
      <c r="K39" s="279"/>
      <c r="L39" s="279"/>
      <c r="M39" s="279"/>
      <c r="N39" s="279"/>
      <c r="O39" s="279"/>
      <c r="P39" s="279"/>
      <c r="Q39" s="279"/>
      <c r="R39" s="279"/>
    </row>
    <row r="40" spans="1:18">
      <c r="E40" s="30"/>
      <c r="J40" s="279"/>
      <c r="K40" s="279"/>
      <c r="L40" s="279"/>
      <c r="M40" s="279"/>
      <c r="N40" s="279"/>
      <c r="O40" s="279"/>
      <c r="P40" s="279"/>
      <c r="Q40" s="279"/>
      <c r="R40" s="279"/>
    </row>
    <row r="41" spans="1:18">
      <c r="E41" s="30"/>
      <c r="J41" s="279"/>
      <c r="K41" s="279"/>
      <c r="L41" s="279"/>
      <c r="M41" s="279"/>
      <c r="N41" s="279"/>
      <c r="O41" s="279"/>
      <c r="P41" s="279"/>
      <c r="Q41" s="279"/>
      <c r="R41" s="279"/>
    </row>
    <row r="42" spans="1:18">
      <c r="E42" s="30"/>
      <c r="M42" s="279"/>
      <c r="N42" s="279"/>
      <c r="O42" s="279"/>
      <c r="P42" s="279"/>
      <c r="Q42" s="279"/>
      <c r="R42" s="279"/>
    </row>
    <row r="43" spans="1:18">
      <c r="E43" s="30"/>
      <c r="M43" s="279"/>
      <c r="N43" s="279"/>
      <c r="O43" s="279"/>
      <c r="P43" s="279"/>
      <c r="Q43" s="279"/>
      <c r="R43"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AA6E-CB49-4D6D-B491-1DBEF78E267D}">
  <sheetPr codeName="Sheet9">
    <tabColor rgb="FFCCFFFF"/>
    <outlinePr summaryBelow="0" summaryRight="0"/>
    <pageSetUpPr fitToPage="1"/>
  </sheetPr>
  <dimension ref="A1:CA22"/>
  <sheetViews>
    <sheetView zoomScale="80" zoomScaleNormal="80" workbookViewId="0">
      <selection activeCell="F14" sqref="F14"/>
    </sheetView>
  </sheetViews>
  <sheetFormatPr defaultColWidth="0" defaultRowHeight="12.95"/>
  <cols>
    <col min="1" max="1" width="1.42578125" style="5" customWidth="1"/>
    <col min="2" max="3" width="1.42578125" style="9" customWidth="1"/>
    <col min="4" max="4" width="1.42578125" style="6" customWidth="1"/>
    <col min="5" max="5" width="48" style="7" bestFit="1" customWidth="1"/>
    <col min="6" max="6" width="12.5703125" style="7" customWidth="1"/>
    <col min="7" max="8" width="11.5703125" style="7" customWidth="1"/>
    <col min="9" max="9" width="2.5703125" style="7" customWidth="1"/>
    <col min="10" max="18" width="11.5703125" style="7" customWidth="1"/>
    <col min="19" max="79" width="11.5703125" style="7" hidden="1" customWidth="1"/>
    <col min="80"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t="str">
        <f>Time!E$11</f>
        <v>Model column counter</v>
      </c>
      <c r="F5" s="5" t="s">
        <v>245</v>
      </c>
      <c r="G5" s="5" t="s">
        <v>180</v>
      </c>
      <c r="H5" s="5" t="s">
        <v>348</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c r="A7" s="5" t="s">
        <v>641</v>
      </c>
    </row>
    <row r="9" spans="1:26">
      <c r="E9" s="7" t="s">
        <v>642</v>
      </c>
      <c r="F9" s="29">
        <f>SUM(F11:F20)</f>
        <v>0</v>
      </c>
      <c r="G9" s="7" t="s">
        <v>643</v>
      </c>
    </row>
    <row r="11" spans="1:26" s="12" customFormat="1">
      <c r="A11" s="15"/>
      <c r="B11" s="14"/>
      <c r="C11" s="14"/>
      <c r="D11" s="13"/>
      <c r="E11" s="12" t="s">
        <v>644</v>
      </c>
      <c r="F11" s="12" t="s">
        <v>645</v>
      </c>
    </row>
    <row r="13" spans="1:26">
      <c r="E13" s="7" t="str">
        <f xml:space="preserve"> Time!E$78</f>
        <v>Modelling Period Check</v>
      </c>
      <c r="F13" s="33">
        <f xml:space="preserve"> Time!F$78</f>
        <v>0</v>
      </c>
      <c r="G13" s="7" t="str">
        <f xml:space="preserve"> Time!G$78</f>
        <v>check</v>
      </c>
    </row>
    <row r="14" spans="1:26">
      <c r="E14" s="7" t="str">
        <f>'Calcs-WR'!E$165 &amp; "-WR"</f>
        <v>True-up correctly calculates revenue adjustment-WR</v>
      </c>
      <c r="F14" s="33">
        <f>'Calcs-WR'!F$165</f>
        <v>0</v>
      </c>
      <c r="G14" s="7" t="str">
        <f>'Calcs-WR'!G$165</f>
        <v>check</v>
      </c>
    </row>
    <row r="15" spans="1:26">
      <c r="E15" s="7" t="str">
        <f>'Calcs-WN'!E$165 &amp; "-WN"</f>
        <v>True-up correctly calculates revenue adjustment-WN</v>
      </c>
      <c r="F15" s="33">
        <f>'Calcs-WN'!F$165</f>
        <v>0</v>
      </c>
      <c r="G15" s="7" t="str">
        <f>'Calcs-WN'!G$165</f>
        <v>check</v>
      </c>
    </row>
    <row r="16" spans="1:26">
      <c r="E16" s="7" t="str">
        <f>'Calcs-WWN'!E$165 &amp; "-WWN"</f>
        <v>True-up correctly calculates revenue adjustment-WWN</v>
      </c>
      <c r="F16" s="33">
        <f>'Calcs-WWN'!F$165</f>
        <v>0</v>
      </c>
      <c r="G16" s="7" t="str">
        <f>'Calcs-WWN'!G$165</f>
        <v>check</v>
      </c>
    </row>
    <row r="17" spans="1:7">
      <c r="E17" s="7" t="str">
        <f>'Calcs-BR'!E$165 &amp; "-BR"</f>
        <v>True-up correctly calculates revenue adjustment-BR</v>
      </c>
      <c r="F17" s="33">
        <f>'Calcs-BR'!F$165</f>
        <v>0</v>
      </c>
      <c r="G17" s="7" t="str">
        <f>'Calcs-BR'!G$165</f>
        <v>check</v>
      </c>
    </row>
    <row r="18" spans="1:7">
      <c r="E18" s="7" t="str">
        <f>'Calcs-DMMY'!E$165 &amp; "-DMMY"</f>
        <v>True-up correctly calculates revenue adjustment-DMMY</v>
      </c>
      <c r="F18" s="33">
        <f>'Calcs-DMMY'!F$165</f>
        <v>0</v>
      </c>
      <c r="G18" s="7" t="str">
        <f>'Calcs-DMMY'!G$165</f>
        <v>check</v>
      </c>
    </row>
    <row r="20" spans="1:7" s="12" customFormat="1">
      <c r="A20" s="15"/>
      <c r="B20" s="14"/>
      <c r="C20" s="14"/>
      <c r="D20" s="13"/>
      <c r="E20" s="12" t="s">
        <v>644</v>
      </c>
      <c r="F20" s="12" t="s">
        <v>646</v>
      </c>
    </row>
    <row r="22" spans="1:7" s="1" customFormat="1">
      <c r="A22" s="10" t="s">
        <v>120</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B35C-10B2-40D1-8053-173B709FEC44}">
  <sheetPr>
    <tabColor rgb="FF99CCFF"/>
    <pageSetUpPr fitToPage="1"/>
  </sheetPr>
  <dimension ref="A1:F19"/>
  <sheetViews>
    <sheetView zoomScale="80" zoomScaleNormal="80" workbookViewId="0"/>
  </sheetViews>
  <sheetFormatPr defaultColWidth="9" defaultRowHeight="14.1"/>
  <cols>
    <col min="1" max="1" width="10.42578125" style="295" bestFit="1" customWidth="1"/>
    <col min="2" max="2" width="38.5703125" style="295" bestFit="1" customWidth="1"/>
    <col min="3" max="3" width="89.42578125" style="295" bestFit="1" customWidth="1"/>
    <col min="4" max="4" width="5" style="295" bestFit="1" customWidth="1"/>
    <col min="5" max="5" width="18.7109375" style="295" customWidth="1"/>
    <col min="6" max="6" width="15.7109375" style="295" bestFit="1" customWidth="1"/>
    <col min="7" max="16384" width="9" style="295"/>
  </cols>
  <sheetData>
    <row r="1" spans="1:6" ht="14.45">
      <c r="B1"/>
      <c r="C1" s="296" t="s">
        <v>647</v>
      </c>
      <c r="D1"/>
      <c r="E1" s="296" t="s">
        <v>648</v>
      </c>
      <c r="F1"/>
    </row>
    <row r="2" spans="1:6" ht="14.45">
      <c r="A2" s="297" t="s">
        <v>140</v>
      </c>
      <c r="B2" s="297" t="s">
        <v>178</v>
      </c>
      <c r="C2" s="297" t="s">
        <v>179</v>
      </c>
      <c r="D2" s="297" t="s">
        <v>180</v>
      </c>
      <c r="E2" s="297" t="s">
        <v>181</v>
      </c>
      <c r="F2" s="297" t="s">
        <v>189</v>
      </c>
    </row>
    <row r="4" spans="1:6">
      <c r="B4" s="295" t="s">
        <v>649</v>
      </c>
      <c r="C4" s="295" t="s">
        <v>650</v>
      </c>
      <c r="D4" s="295" t="s">
        <v>420</v>
      </c>
      <c r="E4" s="295" t="s">
        <v>193</v>
      </c>
      <c r="F4" s="322" t="str">
        <f t="shared" ref="F4" ca="1" si="0">CONCATENATE("[…]", TEXT(NOW(),"dd/mm/yyy hh:mm:ss"))</f>
        <v>[…]28/08/2024 17:12:26</v>
      </c>
    </row>
    <row r="5" spans="1:6" s="298" customFormat="1" ht="14.45">
      <c r="A5" s="295"/>
      <c r="B5" s="295" t="s">
        <v>651</v>
      </c>
      <c r="C5" s="295" t="s">
        <v>652</v>
      </c>
      <c r="D5" s="295" t="s">
        <v>420</v>
      </c>
      <c r="E5" s="295" t="s">
        <v>193</v>
      </c>
      <c r="F5" s="323" t="e">
        <f t="shared" ref="F5" ca="1" si="1">MID(CELL("filename"),SEARCH("[",CELL("filename"))+1,SEARCH("]",CELL("filename"))-SEARCH("[",CELL("filename"))-1)</f>
        <v>#VALUE!</v>
      </c>
    </row>
    <row r="6" spans="1:6" s="298" customFormat="1" ht="14.45">
      <c r="A6" s="295"/>
      <c r="B6" s="295" t="s">
        <v>653</v>
      </c>
      <c r="C6" s="295" t="s">
        <v>654</v>
      </c>
      <c r="D6" s="295" t="s">
        <v>420</v>
      </c>
      <c r="E6" s="295" t="s">
        <v>193</v>
      </c>
      <c r="F6" s="324" t="str">
        <f>F_Inputs!$E$1</f>
        <v>Run on 22 Apr 2024 16:16</v>
      </c>
    </row>
    <row r="7" spans="1:6">
      <c r="B7" s="295" t="s">
        <v>655</v>
      </c>
      <c r="C7" s="295" t="s">
        <v>656</v>
      </c>
      <c r="D7" s="295" t="s">
        <v>192</v>
      </c>
      <c r="E7" s="295" t="s">
        <v>193</v>
      </c>
      <c r="F7" s="325">
        <f>IF(SUM(InpOverride!$F$4:$M$27)&gt;0,1,0)</f>
        <v>0</v>
      </c>
    </row>
    <row r="8" spans="1:6" s="298" customFormat="1" ht="14.45">
      <c r="A8" s="295"/>
      <c r="B8" s="295" t="s">
        <v>657</v>
      </c>
      <c r="C8" s="295" t="s">
        <v>658</v>
      </c>
      <c r="D8" s="295" t="s">
        <v>297</v>
      </c>
      <c r="E8" s="295" t="s">
        <v>193</v>
      </c>
      <c r="F8" s="326">
        <f>Adjustments!$Q$8</f>
        <v>10.081372004157231</v>
      </c>
    </row>
    <row r="9" spans="1:6" s="298" customFormat="1" ht="14.45">
      <c r="A9" s="295"/>
      <c r="B9" s="295" t="s">
        <v>659</v>
      </c>
      <c r="C9" s="295" t="s">
        <v>660</v>
      </c>
      <c r="D9" s="295" t="s">
        <v>297</v>
      </c>
      <c r="E9" s="295" t="s">
        <v>193</v>
      </c>
      <c r="F9" s="326">
        <f>Adjustments!$Q$14</f>
        <v>37.737762406534443</v>
      </c>
    </row>
    <row r="10" spans="1:6">
      <c r="B10" s="295" t="s">
        <v>661</v>
      </c>
      <c r="C10" s="295" t="s">
        <v>662</v>
      </c>
      <c r="D10" s="295" t="s">
        <v>297</v>
      </c>
      <c r="E10" s="295" t="s">
        <v>193</v>
      </c>
      <c r="F10" s="326">
        <f>Adjustments!$Q$20</f>
        <v>58.704503367732514</v>
      </c>
    </row>
    <row r="11" spans="1:6" s="298" customFormat="1" ht="14.45">
      <c r="A11" s="295"/>
      <c r="B11" s="295" t="s">
        <v>663</v>
      </c>
      <c r="C11" s="295" t="s">
        <v>664</v>
      </c>
      <c r="D11" s="295" t="s">
        <v>297</v>
      </c>
      <c r="E11" s="295" t="s">
        <v>193</v>
      </c>
      <c r="F11" s="326">
        <f>Adjustments!$Q$26</f>
        <v>3.67678327952909</v>
      </c>
    </row>
    <row r="12" spans="1:6" s="298" customFormat="1" ht="14.45">
      <c r="A12" s="295"/>
      <c r="B12" s="295" t="s">
        <v>665</v>
      </c>
      <c r="C12" s="295" t="s">
        <v>666</v>
      </c>
      <c r="D12" s="295" t="s">
        <v>297</v>
      </c>
      <c r="E12" s="295" t="s">
        <v>193</v>
      </c>
      <c r="F12" s="327">
        <f>Adjustments!$Q$32</f>
        <v>0</v>
      </c>
    </row>
    <row r="13" spans="1:6">
      <c r="B13" s="295" t="s">
        <v>667</v>
      </c>
      <c r="C13" s="295" t="s">
        <v>668</v>
      </c>
      <c r="D13" s="295" t="s">
        <v>297</v>
      </c>
      <c r="E13" s="295" t="s">
        <v>193</v>
      </c>
      <c r="F13" s="328"/>
    </row>
    <row r="14" spans="1:6">
      <c r="B14" s="295" t="s">
        <v>669</v>
      </c>
      <c r="C14" s="295" t="s">
        <v>670</v>
      </c>
      <c r="D14" s="295" t="s">
        <v>297</v>
      </c>
      <c r="E14" s="295" t="s">
        <v>193</v>
      </c>
      <c r="F14" s="328">
        <f>Adjustments!$H$11</f>
        <v>1.9612559079122809</v>
      </c>
    </row>
    <row r="15" spans="1:6">
      <c r="B15" s="295" t="s">
        <v>671</v>
      </c>
      <c r="C15" s="295" t="s">
        <v>672</v>
      </c>
      <c r="D15" s="295" t="s">
        <v>297</v>
      </c>
      <c r="E15" s="295" t="s">
        <v>193</v>
      </c>
      <c r="F15" s="328">
        <f>Adjustments!$H$17</f>
        <v>9.1862733218027124</v>
      </c>
    </row>
    <row r="16" spans="1:6">
      <c r="B16" s="295" t="s">
        <v>673</v>
      </c>
      <c r="C16" s="295" t="s">
        <v>674</v>
      </c>
      <c r="D16" s="295" t="s">
        <v>297</v>
      </c>
      <c r="E16" s="295" t="s">
        <v>193</v>
      </c>
      <c r="F16" s="328">
        <f>Adjustments!$H$23</f>
        <v>14.930166389404514</v>
      </c>
    </row>
    <row r="17" spans="2:6">
      <c r="B17" s="295" t="s">
        <v>675</v>
      </c>
      <c r="C17" s="295" t="s">
        <v>676</v>
      </c>
      <c r="D17" s="295" t="s">
        <v>297</v>
      </c>
      <c r="E17" s="295" t="s">
        <v>193</v>
      </c>
      <c r="F17" s="328">
        <f>Adjustments!$H$29</f>
        <v>2.1503177608292781</v>
      </c>
    </row>
    <row r="18" spans="2:6">
      <c r="B18" s="295" t="s">
        <v>677</v>
      </c>
      <c r="C18" s="295" t="s">
        <v>678</v>
      </c>
      <c r="D18" s="295" t="s">
        <v>297</v>
      </c>
      <c r="E18" s="295" t="s">
        <v>193</v>
      </c>
      <c r="F18" s="328">
        <f>Adjustments!$H$35</f>
        <v>0</v>
      </c>
    </row>
    <row r="19" spans="2:6">
      <c r="B19" s="295" t="s">
        <v>679</v>
      </c>
      <c r="C19" s="295" t="s">
        <v>680</v>
      </c>
      <c r="D19" s="295" t="s">
        <v>297</v>
      </c>
      <c r="E19" s="295" t="s">
        <v>193</v>
      </c>
      <c r="F19" s="328"/>
    </row>
  </sheetData>
  <phoneticPr fontId="50" type="noConversion"/>
  <pageMargins left="0.70866141732283472" right="0.70866141732283472" top="0.74803149606299213" bottom="0.74803149606299213" header="0.31496062992125984" footer="0.31496062992125984"/>
  <pageSetup paperSize="8" scale="96"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SharedWithUsers xmlns="2239560c-101f-4e94-bfcb-0868444b4b4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74C4C-B5CE-4A87-A4F3-D3C7A31C3D63}"/>
</file>

<file path=customXml/itemProps2.xml><?xml version="1.0" encoding="utf-8"?>
<ds:datastoreItem xmlns:ds="http://schemas.openxmlformats.org/officeDocument/2006/customXml" ds:itemID="{DD62D979-FEC2-4F8C-A053-B6C966CF1C26}"/>
</file>

<file path=customXml/itemProps3.xml><?xml version="1.0" encoding="utf-8"?>
<ds:datastoreItem xmlns:ds="http://schemas.openxmlformats.org/officeDocument/2006/customXml" ds:itemID="{21376FB4-FDE6-4348-B175-27A32B476E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Paulo Lewandowski</cp:lastModifiedBy>
  <cp:revision>1</cp:revision>
  <dcterms:created xsi:type="dcterms:W3CDTF">2024-05-16T08:36:48Z</dcterms:created>
  <dcterms:modified xsi:type="dcterms:W3CDTF">2024-08-28T16:17:30Z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0x0101008A09B42353160D459A9B6188FC294679</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Follow-up">
    <vt:bool>false</vt:bool>
  </property>
  <property fmtid="{D5CDD505-2E9C-101B-9397-08002B2CF9AE}" pid="12" name="Stakeholder">
    <vt:lpwstr>25;#Water and wastewater companies (WaSCs)|1f450446-47d1-4fe9-8d64-c249a3be1897</vt:lpwstr>
  </property>
  <property fmtid="{D5CDD505-2E9C-101B-9397-08002B2CF9AE}" pid="13" name="Security Classification">
    <vt:lpwstr>21;#OFFICIAL|c2540f30-f875-494b-a43f-ebfb5017a6ad</vt:lpwstr>
  </property>
  <property fmtid="{D5CDD505-2E9C-101B-9397-08002B2CF9AE}" pid="14" name="Stakeholder 4">
    <vt:lpwstr/>
  </property>
  <property fmtid="{D5CDD505-2E9C-101B-9397-08002B2CF9AE}" pid="15" name="MSIP_Label_d04dfc70-0289-4bbf-a1df-2e48919102f8_Enabled">
    <vt:lpwstr>true</vt:lpwstr>
  </property>
  <property fmtid="{D5CDD505-2E9C-101B-9397-08002B2CF9AE}" pid="16" name="MSIP_Label_d04dfc70-0289-4bbf-a1df-2e48919102f8_SetDate">
    <vt:lpwstr>2024-07-15T13:58:42Z</vt:lpwstr>
  </property>
  <property fmtid="{D5CDD505-2E9C-101B-9397-08002B2CF9AE}" pid="17" name="MSIP_Label_d04dfc70-0289-4bbf-a1df-2e48919102f8_Method">
    <vt:lpwstr>Standard</vt:lpwstr>
  </property>
  <property fmtid="{D5CDD505-2E9C-101B-9397-08002B2CF9AE}" pid="18" name="MSIP_Label_d04dfc70-0289-4bbf-a1df-2e48919102f8_Name">
    <vt:lpwstr>Private2</vt:lpwstr>
  </property>
  <property fmtid="{D5CDD505-2E9C-101B-9397-08002B2CF9AE}" pid="19" name="MSIP_Label_d04dfc70-0289-4bbf-a1df-2e48919102f8_SiteId">
    <vt:lpwstr>92ebd22d-0a9c-4516-a68f-ba966853a8f3</vt:lpwstr>
  </property>
  <property fmtid="{D5CDD505-2E9C-101B-9397-08002B2CF9AE}" pid="20" name="MSIP_Label_d04dfc70-0289-4bbf-a1df-2e48919102f8_ActionId">
    <vt:lpwstr>51c6bd41-ad9c-499f-beae-c634de312742</vt:lpwstr>
  </property>
  <property fmtid="{D5CDD505-2E9C-101B-9397-08002B2CF9AE}" pid="21" name="MSIP_Label_d04dfc70-0289-4bbf-a1df-2e48919102f8_ContentBits">
    <vt:lpwstr>0</vt:lpwstr>
  </property>
  <property fmtid="{D5CDD505-2E9C-101B-9397-08002B2CF9AE}" pid="22" name="xd_ProgID">
    <vt:lpwstr/>
  </property>
  <property fmtid="{D5CDD505-2E9C-101B-9397-08002B2CF9AE}" pid="23" name="_SourceUrl">
    <vt:lpwstr/>
  </property>
  <property fmtid="{D5CDD505-2E9C-101B-9397-08002B2CF9AE}" pid="24" name="_SharedFileIndex">
    <vt:lpwstr/>
  </property>
  <property fmtid="{D5CDD505-2E9C-101B-9397-08002B2CF9AE}" pid="25" name="ComplianceAssetId">
    <vt:lpwstr/>
  </property>
  <property fmtid="{D5CDD505-2E9C-101B-9397-08002B2CF9AE}" pid="26" name="TemplateUrl">
    <vt:lpwstr/>
  </property>
  <property fmtid="{D5CDD505-2E9C-101B-9397-08002B2CF9AE}" pid="27" name="_ExtendedDescription">
    <vt:lpwstr/>
  </property>
  <property fmtid="{D5CDD505-2E9C-101B-9397-08002B2CF9AE}" pid="28" name="TriggerFlowInfo">
    <vt:lpwstr/>
  </property>
  <property fmtid="{D5CDD505-2E9C-101B-9397-08002B2CF9AE}" pid="29" name="xd_Signature">
    <vt:bool>false</vt:bool>
  </property>
</Properties>
</file>